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211\Kindertageseinrichtungen\20 KiBiz\"/>
    </mc:Choice>
  </mc:AlternateContent>
  <bookViews>
    <workbookView xWindow="0" yWindow="0" windowWidth="28800" windowHeight="14100"/>
  </bookViews>
  <sheets>
    <sheet name="Hinweise" sheetId="10" r:id="rId1"/>
    <sheet name="Std-Berechnung KiBiz " sheetId="7" r:id="rId2"/>
    <sheet name="Std-Berechnung BTHG" sheetId="8" r:id="rId3"/>
    <sheet name="Gesamtstunden" sheetId="2" r:id="rId4"/>
    <sheet name="Finanzberechnung" sheetId="6" r:id="rId5"/>
  </sheets>
  <definedNames>
    <definedName name="_xlnm.Print_Area" localSheetId="1">'Std-Berechnung KiBiz '!$A$1:$R$27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8" l="1"/>
  <c r="H28" i="6" l="1"/>
  <c r="H29" i="6" l="1"/>
  <c r="H19" i="6"/>
  <c r="C37" i="6" l="1"/>
  <c r="H32" i="6" l="1"/>
  <c r="H24" i="6" l="1"/>
  <c r="H17" i="6" l="1"/>
  <c r="H23" i="6" l="1"/>
  <c r="H22" i="6"/>
  <c r="H18" i="6"/>
  <c r="H27" i="6" l="1"/>
  <c r="I32" i="6" l="1"/>
  <c r="H31" i="6"/>
  <c r="I31" i="6" s="1"/>
  <c r="H30" i="6"/>
  <c r="I30" i="6" s="1"/>
  <c r="I29" i="6"/>
  <c r="I28" i="6"/>
  <c r="I27" i="6"/>
  <c r="I24" i="6"/>
  <c r="I23" i="6"/>
  <c r="I22" i="6"/>
  <c r="I19" i="6"/>
  <c r="I18" i="6"/>
  <c r="I17" i="6"/>
  <c r="I33" i="6" l="1"/>
  <c r="H33" i="6"/>
  <c r="G19" i="2" l="1"/>
  <c r="N24" i="7" l="1"/>
  <c r="G13" i="2"/>
  <c r="D13" i="2"/>
  <c r="G12" i="2"/>
  <c r="D12" i="2"/>
  <c r="G11" i="2"/>
  <c r="G20" i="2" s="1"/>
  <c r="D11" i="2"/>
  <c r="D15" i="2"/>
  <c r="E24" i="8" l="1"/>
  <c r="E30" i="8" s="1"/>
  <c r="C24" i="8"/>
  <c r="C30" i="8" s="1"/>
  <c r="B24" i="8"/>
  <c r="B30" i="8" s="1"/>
  <c r="E23" i="8"/>
  <c r="E29" i="8" s="1"/>
  <c r="C23" i="8"/>
  <c r="C29" i="8" s="1"/>
  <c r="B23" i="8"/>
  <c r="E22" i="8"/>
  <c r="E28" i="8" s="1"/>
  <c r="C22" i="8"/>
  <c r="C28" i="8" s="1"/>
  <c r="B22" i="8"/>
  <c r="B28" i="8" s="1"/>
  <c r="E21" i="8"/>
  <c r="E27" i="8" s="1"/>
  <c r="C21" i="8"/>
  <c r="C27" i="8" s="1"/>
  <c r="B21" i="8"/>
  <c r="E20" i="8"/>
  <c r="E26" i="8" s="1"/>
  <c r="E32" i="8" s="1"/>
  <c r="C20" i="8"/>
  <c r="C26" i="8" s="1"/>
  <c r="C32" i="8" s="1"/>
  <c r="B20" i="8"/>
  <c r="E19" i="8"/>
  <c r="E25" i="8" s="1"/>
  <c r="E31" i="8" s="1"/>
  <c r="C19" i="8"/>
  <c r="C25" i="8" s="1"/>
  <c r="C31" i="8" s="1"/>
  <c r="B19" i="8"/>
  <c r="K24" i="8"/>
  <c r="K30" i="8" s="1"/>
  <c r="I24" i="8"/>
  <c r="I30" i="8" s="1"/>
  <c r="H24" i="8"/>
  <c r="K23" i="8"/>
  <c r="K29" i="8" s="1"/>
  <c r="I23" i="8"/>
  <c r="H23" i="8"/>
  <c r="H29" i="8" s="1"/>
  <c r="K22" i="8"/>
  <c r="K28" i="8" s="1"/>
  <c r="I22" i="8"/>
  <c r="I28" i="8" s="1"/>
  <c r="H22" i="8"/>
  <c r="H28" i="8" s="1"/>
  <c r="K21" i="8"/>
  <c r="K27" i="8" s="1"/>
  <c r="I21" i="8"/>
  <c r="I27" i="8" s="1"/>
  <c r="H21" i="8"/>
  <c r="H27" i="8" s="1"/>
  <c r="K20" i="8"/>
  <c r="K26" i="8" s="1"/>
  <c r="K32" i="8" s="1"/>
  <c r="I20" i="8"/>
  <c r="I26" i="8" s="1"/>
  <c r="H20" i="8"/>
  <c r="H26" i="8" s="1"/>
  <c r="H32" i="8" s="1"/>
  <c r="K19" i="8"/>
  <c r="K25" i="8" s="1"/>
  <c r="K31" i="8" s="1"/>
  <c r="I19" i="8"/>
  <c r="I25" i="8" s="1"/>
  <c r="H19" i="8"/>
  <c r="H25" i="8" s="1"/>
  <c r="H31" i="8" s="1"/>
  <c r="D23" i="8" l="1"/>
  <c r="D20" i="8"/>
  <c r="D28" i="8"/>
  <c r="J23" i="8"/>
  <c r="D19" i="8"/>
  <c r="J24" i="8"/>
  <c r="H30" i="8"/>
  <c r="J30" i="8" s="1"/>
  <c r="D21" i="8"/>
  <c r="J21" i="8"/>
  <c r="J26" i="8"/>
  <c r="I32" i="8"/>
  <c r="J32" i="8" s="1"/>
  <c r="J25" i="8"/>
  <c r="I31" i="8"/>
  <c r="J31" i="8" s="1"/>
  <c r="J27" i="8"/>
  <c r="D22" i="8"/>
  <c r="J28" i="8"/>
  <c r="B25" i="8"/>
  <c r="I29" i="8"/>
  <c r="J29" i="8" s="1"/>
  <c r="D30" i="8"/>
  <c r="D24" i="8"/>
  <c r="B27" i="8"/>
  <c r="D27" i="8" s="1"/>
  <c r="B29" i="8"/>
  <c r="D29" i="8" s="1"/>
  <c r="B26" i="8"/>
  <c r="H6" i="8"/>
  <c r="H35" i="6"/>
  <c r="J18" i="8"/>
  <c r="J17" i="8"/>
  <c r="J16" i="8"/>
  <c r="J15" i="8"/>
  <c r="J14" i="8"/>
  <c r="J13" i="8"/>
  <c r="D18" i="8"/>
  <c r="D17" i="8"/>
  <c r="D16" i="8"/>
  <c r="D15" i="8"/>
  <c r="D14" i="8"/>
  <c r="D13" i="8"/>
  <c r="K25" i="7"/>
  <c r="J24" i="7"/>
  <c r="E24" i="7"/>
  <c r="G24" i="7" s="1"/>
  <c r="E14" i="2"/>
  <c r="D18" i="7"/>
  <c r="C18" i="7"/>
  <c r="Q17" i="7"/>
  <c r="N17" i="7"/>
  <c r="L17" i="7"/>
  <c r="J17" i="7"/>
  <c r="F17" i="7" s="1"/>
  <c r="I17" i="7"/>
  <c r="E17" i="7" s="1"/>
  <c r="Q16" i="7"/>
  <c r="N16" i="7"/>
  <c r="L16" i="7"/>
  <c r="J16" i="7"/>
  <c r="F16" i="7" s="1"/>
  <c r="I16" i="7"/>
  <c r="E16" i="7" s="1"/>
  <c r="Q15" i="7"/>
  <c r="N15" i="7"/>
  <c r="L15" i="7"/>
  <c r="J15" i="7"/>
  <c r="F15" i="7" s="1"/>
  <c r="I15" i="7"/>
  <c r="E15" i="7"/>
  <c r="Q14" i="7"/>
  <c r="N14" i="7"/>
  <c r="L14" i="7"/>
  <c r="I14" i="7"/>
  <c r="O14" i="7" s="1"/>
  <c r="Q13" i="7"/>
  <c r="N13" i="7"/>
  <c r="L13" i="7"/>
  <c r="I13" i="7"/>
  <c r="O13" i="7" s="1"/>
  <c r="E13" i="7"/>
  <c r="Q12" i="7"/>
  <c r="N12" i="7"/>
  <c r="L12" i="7"/>
  <c r="I12" i="7"/>
  <c r="O12" i="7" s="1"/>
  <c r="Q11" i="7"/>
  <c r="N11" i="7"/>
  <c r="L11" i="7"/>
  <c r="I11" i="7"/>
  <c r="E11" i="7" s="1"/>
  <c r="Q10" i="7"/>
  <c r="N10" i="7"/>
  <c r="L10" i="7"/>
  <c r="I10" i="7"/>
  <c r="O10" i="7" s="1"/>
  <c r="Q9" i="7"/>
  <c r="N9" i="7"/>
  <c r="L9" i="7"/>
  <c r="I9" i="7"/>
  <c r="O9" i="7" s="1"/>
  <c r="E9" i="7" l="1"/>
  <c r="O11" i="7"/>
  <c r="O18" i="7" s="1"/>
  <c r="I39" i="6"/>
  <c r="H39" i="6"/>
  <c r="J6" i="8"/>
  <c r="J8" i="8" s="1"/>
  <c r="I35" i="6"/>
  <c r="B31" i="8"/>
  <c r="D31" i="8" s="1"/>
  <c r="D25" i="8"/>
  <c r="D6" i="8"/>
  <c r="D8" i="8" s="1"/>
  <c r="C6" i="8"/>
  <c r="C8" i="8" s="1"/>
  <c r="I6" i="8"/>
  <c r="I8" i="8" s="1"/>
  <c r="B32" i="8"/>
  <c r="D32" i="8" s="1"/>
  <c r="D26" i="8"/>
  <c r="J20" i="8"/>
  <c r="J22" i="8"/>
  <c r="J19" i="8"/>
  <c r="O24" i="7"/>
  <c r="F18" i="7"/>
  <c r="D23" i="7" s="1"/>
  <c r="L18" i="7"/>
  <c r="F23" i="7" s="1"/>
  <c r="F25" i="7" s="1"/>
  <c r="N18" i="7"/>
  <c r="P23" i="7" s="1"/>
  <c r="L23" i="7" s="1"/>
  <c r="L25" i="7" s="1"/>
  <c r="I23" i="7"/>
  <c r="E10" i="7"/>
  <c r="E12" i="7"/>
  <c r="E14" i="7"/>
  <c r="D36" i="6"/>
  <c r="D35" i="6"/>
  <c r="D34" i="6"/>
  <c r="D33" i="6"/>
  <c r="D32" i="6"/>
  <c r="D31" i="6"/>
  <c r="D30" i="6"/>
  <c r="D29" i="6"/>
  <c r="D28" i="6"/>
  <c r="D27" i="6"/>
  <c r="D26" i="6"/>
  <c r="D25" i="6"/>
  <c r="D24" i="6"/>
  <c r="D23" i="6"/>
  <c r="D22" i="6"/>
  <c r="D21" i="6"/>
  <c r="D20" i="6"/>
  <c r="D19" i="6"/>
  <c r="D18" i="6"/>
  <c r="D17" i="6"/>
  <c r="D16" i="6"/>
  <c r="I43" i="6" l="1"/>
  <c r="E18" i="7"/>
  <c r="C23" i="7" s="1"/>
  <c r="C25" i="7" s="1"/>
  <c r="C15" i="2"/>
  <c r="E15" i="2" s="1"/>
  <c r="I25" i="7"/>
  <c r="F13" i="2"/>
  <c r="D25" i="7"/>
  <c r="F11" i="2"/>
  <c r="K6" i="8"/>
  <c r="K8" i="8" s="1"/>
  <c r="E6" i="8"/>
  <c r="E8" i="8" s="1"/>
  <c r="E23" i="7"/>
  <c r="N23" i="7"/>
  <c r="C12" i="2" s="1"/>
  <c r="E12" i="2" s="1"/>
  <c r="H23" i="7"/>
  <c r="C13" i="2" s="1"/>
  <c r="C11" i="2" l="1"/>
  <c r="H25" i="7"/>
  <c r="J23" i="7"/>
  <c r="J25" i="7" s="1"/>
  <c r="N25" i="7"/>
  <c r="Q23" i="7"/>
  <c r="Q25" i="7" s="1"/>
  <c r="E25" i="7"/>
  <c r="G23" i="7"/>
  <c r="D39" i="6"/>
  <c r="O23" i="7" l="1"/>
  <c r="O25" i="7" s="1"/>
  <c r="G25" i="7"/>
  <c r="E16" i="2" l="1"/>
  <c r="E18" i="2"/>
  <c r="E17" i="2"/>
  <c r="D20" i="2" l="1"/>
  <c r="D37" i="6" l="1"/>
  <c r="D42" i="6" s="1"/>
  <c r="D43" i="6" l="1"/>
  <c r="E13" i="2" l="1"/>
  <c r="H13" i="2"/>
  <c r="H11" i="2"/>
  <c r="H20" i="2" l="1"/>
  <c r="F20" i="2"/>
  <c r="E11" i="2" l="1"/>
  <c r="C20" i="2" l="1"/>
  <c r="E20" i="2" l="1"/>
</calcChain>
</file>

<file path=xl/sharedStrings.xml><?xml version="1.0" encoding="utf-8"?>
<sst xmlns="http://schemas.openxmlformats.org/spreadsheetml/2006/main" count="251" uniqueCount="171">
  <si>
    <t>Personalstundenberechnung nach KiBiz</t>
  </si>
  <si>
    <t>Einr. Name:</t>
  </si>
  <si>
    <t>Einr. Straße:</t>
  </si>
  <si>
    <t>Einr. Ort:</t>
  </si>
  <si>
    <t>FK-Budget</t>
  </si>
  <si>
    <t>EK-Budget</t>
  </si>
  <si>
    <t>FK-Std./Gruppe</t>
  </si>
  <si>
    <t>EK-Std./Gruppe</t>
  </si>
  <si>
    <t>FK-Std./Kind</t>
  </si>
  <si>
    <t>EK-Std./Kind</t>
  </si>
  <si>
    <t>I</t>
  </si>
  <si>
    <t>II</t>
  </si>
  <si>
    <t>III</t>
  </si>
  <si>
    <t>Summe</t>
  </si>
  <si>
    <t>FK</t>
  </si>
  <si>
    <t>EK</t>
  </si>
  <si>
    <t>Differenz</t>
  </si>
  <si>
    <t>Gruppen-stärke nach KiBiz</t>
  </si>
  <si>
    <t>Az.:    42.21-</t>
  </si>
  <si>
    <t>Personalstunden</t>
  </si>
  <si>
    <t>Leit.-Budget</t>
  </si>
  <si>
    <t>Betreuungszeit</t>
  </si>
  <si>
    <t xml:space="preserve">Personal Ist </t>
  </si>
  <si>
    <t>Gruppenform</t>
  </si>
  <si>
    <r>
      <t xml:space="preserve">Leit.Anteil/
Kind
</t>
    </r>
    <r>
      <rPr>
        <sz val="8"/>
        <rFont val="Arial"/>
        <family val="2"/>
      </rPr>
      <t>in Höhe von 20% der Öffnungszeit</t>
    </r>
  </si>
  <si>
    <t>Personalstundenberechnung nach KiBiz zuzüglich Sonderfinanzierungen</t>
  </si>
  <si>
    <t>FK/Leit-Budget</t>
  </si>
  <si>
    <t>Kath. Familienzentrum (2 Stunden)</t>
  </si>
  <si>
    <t>SOLL</t>
  </si>
  <si>
    <t>IST</t>
  </si>
  <si>
    <t>DIFF.</t>
  </si>
  <si>
    <t>Gesamtstundenkontingent</t>
  </si>
  <si>
    <t>Die gelb markierten Felder sind manuell auszufüllen.</t>
  </si>
  <si>
    <t>FInK Pauschale  (LVR-Förderrichtlinie)</t>
  </si>
  <si>
    <t>Prozentuale
Anteile
Gruppen-
Stärke</t>
  </si>
  <si>
    <t>KiBiz Fördersumme</t>
  </si>
  <si>
    <t>IIc/45</t>
  </si>
  <si>
    <t>KmB</t>
  </si>
  <si>
    <t>IIIc/45h</t>
  </si>
  <si>
    <t>IIIb/35h</t>
  </si>
  <si>
    <t>IIIa/25h</t>
  </si>
  <si>
    <t>Ic/45h</t>
  </si>
  <si>
    <t>Ib/35h</t>
  </si>
  <si>
    <t>Ia/25h</t>
  </si>
  <si>
    <r>
      <t xml:space="preserve">KmB </t>
    </r>
    <r>
      <rPr>
        <b/>
        <sz val="6"/>
        <rFont val="Arial"/>
        <family val="2"/>
      </rPr>
      <t>(Kind m. Behinderung)</t>
    </r>
  </si>
  <si>
    <t>Aufwand KiBiz</t>
  </si>
  <si>
    <t>Anzahl</t>
  </si>
  <si>
    <t>KiBiz</t>
  </si>
  <si>
    <t>A) Betreuung</t>
  </si>
  <si>
    <t>Platzreduzierung</t>
  </si>
  <si>
    <t>Förderbeträge KmB</t>
  </si>
  <si>
    <t>IIc/45h</t>
  </si>
  <si>
    <t>IIb/35h</t>
  </si>
  <si>
    <t>IIa/25h</t>
  </si>
  <si>
    <t>IIa/25</t>
  </si>
  <si>
    <t>IIb/35</t>
  </si>
  <si>
    <t>Gesamtzahl der Kinder</t>
  </si>
  <si>
    <r>
      <rPr>
        <b/>
        <i/>
        <vertAlign val="superscript"/>
        <sz val="14"/>
        <rFont val="Arial Black"/>
        <family val="2"/>
      </rPr>
      <t>1</t>
    </r>
    <r>
      <rPr>
        <sz val="12"/>
        <rFont val="Arial"/>
        <family val="2"/>
      </rPr>
      <t xml:space="preserve"> Bitte beachten: § 3 der Personalvereinbarung</t>
    </r>
  </si>
  <si>
    <t>zusätzliche Stunden für Inklusionskinder nach KiBiz bei Platzreduzierung</t>
  </si>
  <si>
    <t xml:space="preserve">Mindestbesetzung </t>
  </si>
  <si>
    <t>Ü3</t>
  </si>
  <si>
    <t>U3</t>
  </si>
  <si>
    <t>U3 IIc</t>
  </si>
  <si>
    <t>sonst. PKS/pro Kind</t>
  </si>
  <si>
    <t>sonst. PKS</t>
  </si>
  <si>
    <t>Soll</t>
  </si>
  <si>
    <t xml:space="preserve">FK für Pastorale Arbeit (Bistums-vorgabe) </t>
  </si>
  <si>
    <t>nur informativ KiBiz sonst. PKS Gesamt</t>
  </si>
  <si>
    <t>*</t>
  </si>
  <si>
    <t>Gruppenanzahl</t>
  </si>
  <si>
    <r>
      <t>max. mögl. EK-Std. 
(anstelle von  FKS )</t>
    </r>
    <r>
      <rPr>
        <b/>
        <i/>
        <vertAlign val="superscript"/>
        <sz val="12"/>
        <rFont val="Arial"/>
        <family val="2"/>
      </rPr>
      <t>1</t>
    </r>
  </si>
  <si>
    <t>Kibizpauschalen 2020/2021</t>
  </si>
  <si>
    <t xml:space="preserve">Mindestbesetzung nach KiBiz, inkl. Leitungsfreistellung </t>
  </si>
  <si>
    <t>FK maximaL</t>
  </si>
  <si>
    <t>FK/EK Gesamt</t>
  </si>
  <si>
    <t>plusKita (§ 44 KiBIz)</t>
  </si>
  <si>
    <t>Bistumvorgabe zu vergebende Stunden maximal</t>
  </si>
  <si>
    <t>Gesamt   Mindestbe- setzung + Inklusion+ Bistumvorgabe</t>
  </si>
  <si>
    <t>ggf. Planungsgarantie gemäß § 41 KiBiz beachten</t>
  </si>
  <si>
    <r>
      <t>FK-Stunden für Vertretung (Bistums-vorgabe)</t>
    </r>
    <r>
      <rPr>
        <b/>
        <vertAlign val="superscript"/>
        <sz val="10"/>
        <rFont val="Arial"/>
        <family val="2"/>
      </rPr>
      <t>2</t>
    </r>
  </si>
  <si>
    <r>
      <t>Personalpuffer/Bistumvorgabe inkl. 4 FK für Pastorale Arbeit</t>
    </r>
    <r>
      <rPr>
        <b/>
        <sz val="12"/>
        <rFont val="Arial Black"/>
        <family val="2"/>
      </rPr>
      <t>*</t>
    </r>
  </si>
  <si>
    <t>Ia/25    Ü3 Kind</t>
  </si>
  <si>
    <t>Ia/25    U3 Kind</t>
  </si>
  <si>
    <r>
      <t>EK-Stunden über die Bistumsvorgabe hinaus</t>
    </r>
    <r>
      <rPr>
        <sz val="12"/>
        <rFont val="Arial"/>
        <family val="2"/>
      </rPr>
      <t>*</t>
    </r>
  </si>
  <si>
    <t>Davon Kinder mit Behinderung;  nur eintragen wenn Platzreduzierung vorgenommen wurde</t>
  </si>
  <si>
    <t>Bitte unbedingt eingeben ! Wird benötigt um die FK-Stunden/Bistumsvorgabe auszurechnen.</t>
  </si>
  <si>
    <r>
      <rPr>
        <b/>
        <i/>
        <vertAlign val="superscript"/>
        <sz val="14"/>
        <rFont val="Arial Black"/>
        <family val="2"/>
      </rPr>
      <t>2</t>
    </r>
    <r>
      <rPr>
        <vertAlign val="superscript"/>
        <sz val="12"/>
        <rFont val="Arial"/>
        <family val="2"/>
      </rPr>
      <t xml:space="preserve"> </t>
    </r>
    <r>
      <rPr>
        <sz val="12"/>
        <rFont val="Arial"/>
        <family val="2"/>
      </rPr>
      <t xml:space="preserve"> siehe unser Schreiben vom 21. April 2020</t>
    </r>
  </si>
  <si>
    <t>siehe unser Schreiben vom 21. April 2020</t>
  </si>
  <si>
    <t>Ib/35    Ü3 Kind</t>
  </si>
  <si>
    <t>Ic/45    Ü3 Kind</t>
  </si>
  <si>
    <t>Ib/35    U3 Kind</t>
  </si>
  <si>
    <t>Ic/45    U3 Kind</t>
  </si>
  <si>
    <t>nur informativ Diff. KiBiz sonst. PKS und Bistumvorgabe</t>
  </si>
  <si>
    <t>Anhang zum Landesrahmenvertrag NRW</t>
  </si>
  <si>
    <t>FK insgesamt</t>
  </si>
  <si>
    <t>durch KiBiz</t>
  </si>
  <si>
    <t>durch EGH</t>
  </si>
  <si>
    <t>Vergütung</t>
  </si>
  <si>
    <t>GF I</t>
  </si>
  <si>
    <t>Plätze</t>
  </si>
  <si>
    <t>Kindpauschale</t>
  </si>
  <si>
    <t>25 Std.</t>
  </si>
  <si>
    <t>35 Std.</t>
  </si>
  <si>
    <t>45 Std.</t>
  </si>
  <si>
    <t>GF II</t>
  </si>
  <si>
    <t>GF III</t>
  </si>
  <si>
    <t>KmB U3</t>
  </si>
  <si>
    <t>KmB Ü3</t>
  </si>
  <si>
    <t>Trägeranteil</t>
  </si>
  <si>
    <t xml:space="preserve">Fallmanagement </t>
  </si>
  <si>
    <t>Hinweis:</t>
  </si>
  <si>
    <t>BTHG</t>
  </si>
  <si>
    <t>Gesamt SOLL</t>
  </si>
  <si>
    <t>DICV/Fachberatung</t>
  </si>
  <si>
    <r>
      <t>Ist die Aufnahme eines behinderten Kindes mit einer Platzreduzierung verbunden, 
muss es sowohl in der Rubrik "</t>
    </r>
    <r>
      <rPr>
        <b/>
        <sz val="10"/>
        <rFont val="Arial"/>
        <family val="2"/>
      </rPr>
      <t>KmB (Kind m. Behinderung)"</t>
    </r>
    <r>
      <rPr>
        <sz val="10"/>
        <rFont val="Arial"/>
        <family val="2"/>
      </rPr>
      <t xml:space="preserve"> als auch in der Rubrik "</t>
    </r>
    <r>
      <rPr>
        <b/>
        <sz val="10"/>
        <rFont val="Arial"/>
        <family val="2"/>
      </rPr>
      <t>Platzreduzierung"</t>
    </r>
    <r>
      <rPr>
        <sz val="10"/>
        <rFont val="Arial"/>
        <family val="2"/>
      </rPr>
      <t xml:space="preserve"> erfasst werden.</t>
    </r>
  </si>
  <si>
    <t>KmB U3 IIc</t>
  </si>
  <si>
    <t>Personal-Soll und Finanz-Budget BTHG                         (Landesrahmenvertrag "Modell Gruppenstärkeabsenkung")</t>
  </si>
  <si>
    <t>Personal-Soll und Finanz-Budget BTHG                         (Landesrahmenvertrag "Zusatzkraft")</t>
  </si>
  <si>
    <t>Zuschläge für:</t>
  </si>
  <si>
    <t>Die Vergütung enthält u. a. kindbezogene</t>
  </si>
  <si>
    <t>-die Mindestbesetzung gem. KiBiz + zusätzliche Stunden für Inklusionskinder nach KiBiz bei Platzreduzierung</t>
  </si>
  <si>
    <t>-Fachkraftstunden (im Folgenden FKS) für Pastorale Arbeit</t>
  </si>
  <si>
    <t>-FKS für Vertretung</t>
  </si>
  <si>
    <t>Für die Berechnung der FKS für Vertretung muss die Anzahl der Gruppen unbedingt eingegeben werden.</t>
  </si>
  <si>
    <t>sind die behinderten Kinder in die Spalte "D" einzutragen.</t>
  </si>
  <si>
    <t>Ergebnis:</t>
  </si>
  <si>
    <t>Dabei ist es zu beachten , ob es sich um U3- oder Ü3-Kinder handelt.</t>
  </si>
  <si>
    <t xml:space="preserve">In diesem Tabellenblatt wird die Finanzberechnung durchgeführt. </t>
  </si>
  <si>
    <t>- 1 Kind</t>
  </si>
  <si>
    <t>+ 2 Kinder</t>
  </si>
  <si>
    <t>Tabellenblatt "Finanzberechnung"</t>
  </si>
  <si>
    <t>Durch den Eintrag der Kinderzahlen (tatsächliche Kinderzahlen) werden die Stunden für die Mindestbesetzung (FK/EK + Leitungfreistellung) errechnet</t>
  </si>
  <si>
    <t>Durch die Eingabe der Kinderzahlen im entsprechenden Modell (Zeile 4 und/oder 5), erfolgt die Berechnung der SOLL-Stunden gemäß Landesrahmenvertrag</t>
  </si>
  <si>
    <t>oder</t>
  </si>
  <si>
    <t>KmB KiBiz Pauschale (kein Fink/kein BTHG-Antrag - auslaufende Fälle)</t>
  </si>
  <si>
    <t>Modell Gr.Stärke-absenkung</t>
  </si>
  <si>
    <t>Modell Zusatzkraft</t>
  </si>
  <si>
    <t>Tabellenblatt Finanzberechnung</t>
  </si>
  <si>
    <t>Tabellenblatt "Gesamtstunden"</t>
  </si>
  <si>
    <t>Bei einer  Aufnahme von Kindern mit Behinderung ist darüber hinaus die Anzahl der behinderten Kinder in die Spalte "C" entsprechend einzutragen.</t>
  </si>
  <si>
    <t>siehe unser Schreiben vom 17. Juli 2020</t>
  </si>
  <si>
    <t>Was wird mit Hilfe des erweiterten KiBiz-Rechners, Tabellenblatt „Std-Berechnung KiBiz“, dargestellt?</t>
  </si>
  <si>
    <t>Tabellenblatt "Std-Berechnung BTHG"</t>
  </si>
  <si>
    <t>Hier wird das Gesamtkontingent an FK- und EK-Stunden zusammengeführt.</t>
  </si>
  <si>
    <t>Die Stunden aus der FInk-Finanzierung sind mit 3,9 Stunden/pro Kind einzutragen.</t>
  </si>
  <si>
    <r>
      <t xml:space="preserve">Bei einer  Aufnahme von Kindern mit Behinderung </t>
    </r>
    <r>
      <rPr>
        <b/>
        <u/>
        <sz val="10"/>
        <rFont val="Arial"/>
        <family val="2"/>
      </rPr>
      <t xml:space="preserve">und </t>
    </r>
    <r>
      <rPr>
        <b/>
        <sz val="10"/>
        <rFont val="Arial"/>
        <family val="2"/>
      </rPr>
      <t>einer Platzreduzierung</t>
    </r>
  </si>
  <si>
    <t>Dies dient der Berechnung der FK/EK Stunden zum Ausgleich der Platzreduzierung.</t>
  </si>
  <si>
    <r>
      <t xml:space="preserve">Zur Anwendung des Rechners ist zu wählen, </t>
    </r>
    <r>
      <rPr>
        <b/>
        <sz val="10"/>
        <rFont val="Arial"/>
        <family val="2"/>
      </rPr>
      <t xml:space="preserve">nach welchem Modell </t>
    </r>
    <r>
      <rPr>
        <sz val="10"/>
        <rFont val="Arial"/>
      </rPr>
      <t xml:space="preserve">die Berechnungen erfolgen sollen, </t>
    </r>
    <r>
      <rPr>
        <b/>
        <sz val="10"/>
        <rFont val="Arial"/>
        <family val="2"/>
      </rPr>
      <t>Gruppenstärkeabsenkung oder Zusatzkraft.</t>
    </r>
  </si>
  <si>
    <t>Die gelb markierten Felder sind bei Bedarf manuell auszufüllen.</t>
  </si>
  <si>
    <t>Die Stunden aus der FInk-Finanzierung sind nun im Tabellenblatt "Gesamtstunden" einzutragen (keine automatisierte Übertragung).</t>
  </si>
  <si>
    <t>Berechnung vor Eingabe der KmB</t>
  </si>
  <si>
    <t>Berechnung nach Eingabe der KmB</t>
  </si>
  <si>
    <t>"Falsch" bedeutet: Dieses Modell findet keine Anwendung!</t>
  </si>
  <si>
    <t xml:space="preserve">Diese Eingabe dient der richtigen KiBiz-Finanzermittlung. </t>
  </si>
  <si>
    <t>Gesamt KiBiz + BTHG</t>
  </si>
  <si>
    <t xml:space="preserve">Kindpauschalen KiBiz + BTHG </t>
  </si>
  <si>
    <t>Die blau markierten Felder werden automatisch mit SOLL- und IST-Stunden befüllt, wenn in den Tabellenblättern "Std-Berechnung KiBiz" und "Std-Berechnung BTHG" die entsprechenden Eingaben vorgenommen wurden.</t>
  </si>
  <si>
    <t>Die Kinderzahlen werden automatisch aus dem Tabellenblatt "Stundenberechnung KiBiz" übernommen.</t>
  </si>
  <si>
    <t>Die Kinder mit Behinderung werden lt. KiBiz separat pauschaliert, sie müssen daher aus der Gruppenform herausgerechnet werden.</t>
  </si>
  <si>
    <t>Die Einbeziehung der Kinder mit Behinderung erfolgt dann automatisch.</t>
  </si>
  <si>
    <t>Nicht ausgeschöpfter KiBiz-Betrag (Personal-Mehrbedarf)</t>
  </si>
  <si>
    <t>Nicht ausgeschöpfter KiBiz-Betrag je KmB</t>
  </si>
  <si>
    <t>Gesamtstunden (Landesrahmen-vertrag)</t>
  </si>
  <si>
    <t>Davon kalkulierte Werte aus KiBiz (Soll)</t>
  </si>
  <si>
    <t>Pflichtstunden BTHG (Muss)</t>
  </si>
  <si>
    <t>Summe KmB</t>
  </si>
  <si>
    <t>Sind Kinder mit BTHG-Leistungen vorhanden und im Tabellenblatt "Stundenberechnung BTHG" im entsprechenden Modell erfasst, werden diese automatisch aus dem Tabellenblatt "Stundenberechnung BTHG" übernommen. Die Summe BTHG wird daneben ausgewiesen. Von diesem Betrag sind die "Pflichtstunden BTHG (Muss)" vorzuhalten.</t>
  </si>
  <si>
    <t>Sie bleiben identisch, wenn keine Kinder mit Behinderung berücksichtigt werden müssen!</t>
  </si>
  <si>
    <t>Leitungs- freistellung</t>
  </si>
  <si>
    <t>Notizen</t>
  </si>
  <si>
    <t>Die Gegenüberstellung von erhöhter/n Kindpauschale/n für KmB und der/n jeweils zu Grunde liegenden Regelpauschale(n) sowie evtl. Platzreduzierungen ergibt eine Differenz, die für den behinderungsbedingten Personal-Mehraufwand steht (u.U. ein Minuswert). Damit  sollen die laut Landesrahmenvertrag (BTHG) noch aus KiBiz zu ergänzenden Stunden finanziert werden ("kalkulierte Werte aus KiBiz" (Soll)).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</si>
</sst>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0_ ;[Red]\-#,##0.00\ "/>
    <numFmt numFmtId="166" formatCode="0.00_ ;[Red]\-0.00\ "/>
    <numFmt numFmtId="167" formatCode="#,##0.00\ &quot;€&quot;"/>
  </numFmts>
  <fonts count="25" x14ac:knownFonts="1">
    <font>
      <sz val="10"/>
      <name val="Arial"/>
    </font>
    <font>
      <sz val="8"/>
      <name val="Arial"/>
      <family val="2"/>
    </font>
    <font>
      <b/>
      <sz val="10"/>
      <name val="Arial"/>
      <family val="2"/>
    </font>
    <font>
      <b/>
      <sz val="12"/>
      <name val="Arial"/>
      <family val="2"/>
    </font>
    <font>
      <sz val="12"/>
      <name val="Arial"/>
      <family val="2"/>
    </font>
    <font>
      <sz val="10"/>
      <name val="Arial"/>
      <family val="2"/>
    </font>
    <font>
      <b/>
      <sz val="8"/>
      <name val="Arial"/>
      <family val="2"/>
    </font>
    <font>
      <u/>
      <sz val="10"/>
      <color theme="10"/>
      <name val="Arial"/>
      <family val="2"/>
    </font>
    <font>
      <b/>
      <sz val="11"/>
      <name val="Arial"/>
      <family val="2"/>
    </font>
    <font>
      <sz val="10"/>
      <name val="Arial"/>
    </font>
    <font>
      <b/>
      <sz val="6"/>
      <name val="Arial"/>
      <family val="2"/>
    </font>
    <font>
      <b/>
      <i/>
      <vertAlign val="superscript"/>
      <sz val="12"/>
      <name val="Arial"/>
      <family val="2"/>
    </font>
    <font>
      <b/>
      <i/>
      <vertAlign val="superscript"/>
      <sz val="14"/>
      <name val="Arial Black"/>
      <family val="2"/>
    </font>
    <font>
      <sz val="14"/>
      <name val="Arial"/>
      <family val="2"/>
    </font>
    <font>
      <b/>
      <sz val="14"/>
      <name val="Arial"/>
      <family val="2"/>
    </font>
    <font>
      <b/>
      <vertAlign val="superscript"/>
      <sz val="10"/>
      <name val="Arial"/>
      <family val="2"/>
    </font>
    <font>
      <vertAlign val="superscript"/>
      <sz val="12"/>
      <name val="Arial"/>
      <family val="2"/>
    </font>
    <font>
      <b/>
      <sz val="12"/>
      <name val="Arial Black"/>
      <family val="2"/>
    </font>
    <font>
      <sz val="14"/>
      <name val="Arial Black"/>
      <family val="2"/>
    </font>
    <font>
      <b/>
      <sz val="10"/>
      <color theme="1"/>
      <name val="Arial"/>
      <family val="2"/>
    </font>
    <font>
      <sz val="9"/>
      <name val="Arial"/>
      <family val="2"/>
    </font>
    <font>
      <b/>
      <sz val="36"/>
      <color rgb="FFFF0000"/>
      <name val="Arial"/>
      <family val="2"/>
    </font>
    <font>
      <sz val="36"/>
      <color rgb="FFFF0000"/>
      <name val="Arial"/>
      <family val="2"/>
    </font>
    <font>
      <b/>
      <u/>
      <sz val="10"/>
      <name val="Arial"/>
      <family val="2"/>
    </font>
    <font>
      <b/>
      <sz val="16"/>
      <name val="Arial"/>
      <family val="2"/>
    </font>
  </fonts>
  <fills count="27">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gray125">
        <bgColor indexed="27"/>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indexed="44"/>
        <bgColor indexed="64"/>
      </patternFill>
    </fill>
    <fill>
      <patternFill patternType="solid">
        <fgColor rgb="FFCCFFFF"/>
        <bgColor indexed="64"/>
      </patternFill>
    </fill>
    <fill>
      <patternFill patternType="solid">
        <fgColor rgb="FFFFFF00"/>
        <bgColor indexed="64"/>
      </patternFill>
    </fill>
    <fill>
      <patternFill patternType="solid">
        <fgColor rgb="FFFF99CC"/>
        <bgColor indexed="64"/>
      </patternFill>
    </fill>
    <fill>
      <patternFill patternType="lightTrellis">
        <fgColor theme="1"/>
        <bgColor auto="1"/>
      </patternFill>
    </fill>
    <fill>
      <patternFill patternType="lightTrellis">
        <fgColor theme="1"/>
      </patternFill>
    </fill>
    <fill>
      <patternFill patternType="solid">
        <fgColor indexed="43"/>
        <bgColor indexed="64"/>
      </patternFill>
    </fill>
    <fill>
      <patternFill patternType="solid">
        <fgColor indexed="13"/>
        <bgColor indexed="64"/>
      </patternFill>
    </fill>
    <fill>
      <patternFill patternType="solid">
        <fgColor theme="9" tint="0.39997558519241921"/>
        <bgColor indexed="64"/>
      </patternFill>
    </fill>
    <fill>
      <patternFill patternType="solid">
        <fgColor rgb="FFCCFFCC"/>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gray125">
        <bgColor theme="1" tint="0.34998626667073579"/>
      </patternFill>
    </fill>
    <fill>
      <patternFill patternType="solid">
        <fgColor theme="9" tint="0.79998168889431442"/>
        <bgColor indexed="64"/>
      </patternFill>
    </fill>
    <fill>
      <patternFill patternType="solid">
        <fgColor theme="7" tint="0.79998168889431442"/>
        <bgColor indexed="64"/>
      </patternFill>
    </fill>
  </fills>
  <borders count="9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9"/>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9"/>
      </top>
      <bottom style="thin">
        <color indexed="9"/>
      </bottom>
      <diagonal/>
    </border>
    <border>
      <left/>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style="thin">
        <color indexed="64"/>
      </left>
      <right/>
      <top/>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top/>
      <bottom style="thin">
        <color indexed="9"/>
      </bottom>
      <diagonal/>
    </border>
    <border>
      <left/>
      <right/>
      <top/>
      <bottom style="thin">
        <color indexed="9"/>
      </bottom>
      <diagonal/>
    </border>
    <border>
      <left/>
      <right/>
      <top style="thin">
        <color indexed="9"/>
      </top>
      <bottom/>
      <diagonal/>
    </border>
    <border>
      <left/>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right/>
      <top style="hair">
        <color indexed="64"/>
      </top>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bottom/>
      <diagonal/>
    </border>
    <border>
      <left style="thin">
        <color indexed="9"/>
      </left>
      <right/>
      <top/>
      <bottom style="thin">
        <color indexed="9"/>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style="medium">
        <color indexed="64"/>
      </right>
      <top style="medium">
        <color indexed="64"/>
      </top>
      <bottom style="thin">
        <color indexed="64"/>
      </bottom>
      <diagonal/>
    </border>
    <border>
      <left/>
      <right/>
      <top style="mediumDashed">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9"/>
      </bottom>
      <diagonal/>
    </border>
    <border>
      <left/>
      <right style="medium">
        <color indexed="64"/>
      </right>
      <top/>
      <bottom style="thin">
        <color indexed="9"/>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Dashed">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medium">
        <color indexed="64"/>
      </right>
      <top/>
      <bottom style="medium">
        <color indexed="64"/>
      </bottom>
      <diagonal/>
    </border>
    <border>
      <left/>
      <right/>
      <top style="thin">
        <color indexed="64"/>
      </top>
      <bottom style="thin">
        <color indexed="64"/>
      </bottom>
      <diagonal/>
    </border>
    <border>
      <left style="thin">
        <color indexed="9"/>
      </left>
      <right/>
      <top style="thin">
        <color indexed="9"/>
      </top>
      <bottom style="thin">
        <color indexed="9"/>
      </bottom>
      <diagonal/>
    </border>
    <border>
      <left style="thin">
        <color indexed="9"/>
      </left>
      <right/>
      <top/>
      <bottom style="medium">
        <color indexed="64"/>
      </bottom>
      <diagonal/>
    </border>
    <border>
      <left/>
      <right style="thin">
        <color indexed="9"/>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164" fontId="9" fillId="0" borderId="0" applyFont="0" applyFill="0" applyBorder="0" applyAlignment="0" applyProtection="0"/>
    <xf numFmtId="44" fontId="9" fillId="0" borderId="0" applyFont="0" applyFill="0" applyBorder="0" applyAlignment="0" applyProtection="0"/>
  </cellStyleXfs>
  <cellXfs count="494">
    <xf numFmtId="0" fontId="0" fillId="0" borderId="0" xfId="0"/>
    <xf numFmtId="0" fontId="4" fillId="0" borderId="1" xfId="0" applyFont="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1" xfId="0" applyBorder="1" applyProtection="1">
      <protection hidden="1"/>
    </xf>
    <xf numFmtId="0" fontId="0" fillId="0" borderId="2" xfId="0" applyBorder="1" applyProtection="1">
      <protection hidden="1"/>
    </xf>
    <xf numFmtId="0" fontId="0" fillId="0" borderId="2" xfId="0" applyBorder="1" applyAlignment="1" applyProtection="1">
      <alignment vertical="center"/>
      <protection hidden="1"/>
    </xf>
    <xf numFmtId="0" fontId="2" fillId="0" borderId="2" xfId="0" applyFont="1" applyBorder="1" applyAlignment="1" applyProtection="1">
      <alignment horizontal="center" vertical="center" wrapText="1"/>
      <protection hidden="1"/>
    </xf>
    <xf numFmtId="0" fontId="0" fillId="0" borderId="5" xfId="0" applyNumberFormat="1" applyBorder="1" applyAlignment="1" applyProtection="1">
      <alignment horizontal="center"/>
      <protection locked="0" hidden="1"/>
    </xf>
    <xf numFmtId="0" fontId="0" fillId="3" borderId="6" xfId="0" applyNumberFormat="1" applyFill="1" applyBorder="1" applyAlignment="1" applyProtection="1">
      <alignment horizontal="center"/>
      <protection hidden="1"/>
    </xf>
    <xf numFmtId="0" fontId="0" fillId="3" borderId="5" xfId="0" applyNumberFormat="1" applyFill="1" applyBorder="1" applyAlignment="1" applyProtection="1">
      <alignment horizontal="center"/>
      <protection hidden="1"/>
    </xf>
    <xf numFmtId="0" fontId="0" fillId="0" borderId="11" xfId="0" applyNumberFormat="1" applyBorder="1" applyAlignment="1" applyProtection="1">
      <alignment horizontal="center"/>
      <protection locked="0" hidden="1"/>
    </xf>
    <xf numFmtId="0" fontId="0" fillId="5" borderId="4" xfId="0" applyNumberFormat="1" applyFill="1" applyBorder="1" applyAlignment="1" applyProtection="1">
      <alignment horizontal="center"/>
      <protection hidden="1"/>
    </xf>
    <xf numFmtId="0" fontId="0" fillId="0" borderId="15" xfId="0" applyNumberFormat="1" applyBorder="1" applyAlignment="1" applyProtection="1">
      <alignment horizontal="center"/>
      <protection locked="0" hidden="1"/>
    </xf>
    <xf numFmtId="0" fontId="0" fillId="5" borderId="6" xfId="0" applyNumberFormat="1" applyFill="1" applyBorder="1" applyAlignment="1" applyProtection="1">
      <alignment horizontal="center"/>
      <protection hidden="1"/>
    </xf>
    <xf numFmtId="0" fontId="0" fillId="5" borderId="8" xfId="0" applyNumberFormat="1" applyFill="1" applyBorder="1" applyAlignment="1" applyProtection="1">
      <alignment horizontal="center"/>
      <protection hidden="1"/>
    </xf>
    <xf numFmtId="0" fontId="0" fillId="0" borderId="16" xfId="0" applyNumberFormat="1" applyBorder="1" applyAlignment="1" applyProtection="1">
      <alignment horizontal="center"/>
      <protection locked="0" hidden="1"/>
    </xf>
    <xf numFmtId="0" fontId="0" fillId="5" borderId="9" xfId="0" applyNumberFormat="1" applyFill="1" applyBorder="1" applyAlignment="1" applyProtection="1">
      <alignment horizontal="center"/>
      <protection hidden="1"/>
    </xf>
    <xf numFmtId="0" fontId="0" fillId="5" borderId="10" xfId="0" applyNumberFormat="1" applyFill="1" applyBorder="1" applyAlignment="1" applyProtection="1">
      <alignment horizontal="center"/>
      <protection hidden="1"/>
    </xf>
    <xf numFmtId="0" fontId="0" fillId="5" borderId="18" xfId="0" applyNumberFormat="1" applyFill="1" applyBorder="1" applyAlignment="1" applyProtection="1">
      <alignment horizontal="center"/>
      <protection hidden="1"/>
    </xf>
    <xf numFmtId="0" fontId="0" fillId="6" borderId="4" xfId="0" applyNumberFormat="1" applyFill="1" applyBorder="1" applyAlignment="1" applyProtection="1">
      <alignment horizontal="center"/>
      <protection hidden="1"/>
    </xf>
    <xf numFmtId="0" fontId="0" fillId="6" borderId="15" xfId="0" applyNumberFormat="1" applyFill="1" applyBorder="1" applyAlignment="1" applyProtection="1">
      <alignment horizontal="center"/>
      <protection hidden="1"/>
    </xf>
    <xf numFmtId="0" fontId="0" fillId="6" borderId="8" xfId="0" applyNumberFormat="1" applyFill="1" applyBorder="1" applyAlignment="1" applyProtection="1">
      <alignment horizontal="center"/>
      <protection hidden="1"/>
    </xf>
    <xf numFmtId="0" fontId="0" fillId="6" borderId="9" xfId="0" applyNumberFormat="1" applyFill="1" applyBorder="1" applyAlignment="1" applyProtection="1">
      <alignment horizontal="center"/>
      <protection hidden="1"/>
    </xf>
    <xf numFmtId="0" fontId="0" fillId="6" borderId="16" xfId="0" applyNumberFormat="1" applyFill="1" applyBorder="1" applyAlignment="1" applyProtection="1">
      <alignment horizontal="center"/>
      <protection hidden="1"/>
    </xf>
    <xf numFmtId="0" fontId="0" fillId="6" borderId="18" xfId="0" applyNumberFormat="1" applyFill="1" applyBorder="1" applyAlignment="1" applyProtection="1">
      <alignment horizontal="center"/>
      <protection hidden="1"/>
    </xf>
    <xf numFmtId="0" fontId="0" fillId="6" borderId="14" xfId="0" applyNumberFormat="1" applyFill="1" applyBorder="1" applyAlignment="1" applyProtection="1">
      <alignment horizontal="center"/>
      <protection hidden="1"/>
    </xf>
    <xf numFmtId="0" fontId="2" fillId="2" borderId="19" xfId="0" applyNumberFormat="1" applyFont="1" applyFill="1" applyBorder="1" applyAlignment="1" applyProtection="1">
      <alignment horizontal="center"/>
      <protection hidden="1"/>
    </xf>
    <xf numFmtId="0" fontId="2" fillId="2" borderId="12" xfId="0" applyNumberFormat="1" applyFont="1" applyFill="1" applyBorder="1" applyAlignment="1" applyProtection="1">
      <alignment horizontal="center"/>
      <protection hidden="1"/>
    </xf>
    <xf numFmtId="0" fontId="5" fillId="0" borderId="20" xfId="0" applyFont="1" applyBorder="1" applyProtection="1">
      <protection hidden="1"/>
    </xf>
    <xf numFmtId="0" fontId="2" fillId="0" borderId="21" xfId="0" applyFont="1" applyBorder="1" applyProtection="1">
      <protection hidden="1"/>
    </xf>
    <xf numFmtId="0" fontId="2" fillId="2" borderId="22" xfId="0" applyFont="1" applyFill="1" applyBorder="1" applyAlignment="1" applyProtection="1">
      <alignment horizontal="center"/>
      <protection hidden="1"/>
    </xf>
    <xf numFmtId="0" fontId="2" fillId="0" borderId="2" xfId="0" applyFont="1" applyBorder="1" applyProtection="1">
      <protection hidden="1"/>
    </xf>
    <xf numFmtId="0" fontId="0" fillId="0" borderId="23" xfId="0" applyBorder="1" applyAlignment="1" applyProtection="1">
      <protection hidden="1"/>
    </xf>
    <xf numFmtId="0" fontId="0" fillId="0" borderId="2" xfId="0" applyBorder="1" applyAlignment="1" applyProtection="1">
      <protection hidden="1"/>
    </xf>
    <xf numFmtId="0" fontId="0" fillId="0" borderId="0" xfId="0" applyBorder="1" applyAlignment="1" applyProtection="1">
      <protection hidden="1"/>
    </xf>
    <xf numFmtId="0" fontId="2" fillId="0" borderId="0" xfId="0" applyFont="1" applyFill="1" applyBorder="1" applyAlignment="1" applyProtection="1">
      <alignment horizontal="center"/>
      <protection hidden="1"/>
    </xf>
    <xf numFmtId="0" fontId="2" fillId="0" borderId="1" xfId="0" applyFont="1" applyBorder="1" applyAlignment="1" applyProtection="1">
      <alignment horizontal="center" wrapText="1"/>
      <protection hidden="1"/>
    </xf>
    <xf numFmtId="0" fontId="2" fillId="0" borderId="2" xfId="0" applyFont="1" applyBorder="1" applyAlignment="1" applyProtection="1">
      <alignment horizontal="center" wrapText="1"/>
      <protection hidden="1"/>
    </xf>
    <xf numFmtId="2" fontId="0" fillId="0" borderId="0" xfId="0" applyNumberFormat="1" applyFill="1" applyBorder="1" applyAlignment="1" applyProtection="1">
      <protection hidden="1"/>
    </xf>
    <xf numFmtId="4" fontId="2" fillId="0" borderId="0" xfId="0" applyNumberFormat="1" applyFont="1" applyFill="1" applyBorder="1" applyAlignment="1" applyProtection="1">
      <alignment horizontal="center"/>
      <protection hidden="1"/>
    </xf>
    <xf numFmtId="165" fontId="2" fillId="0" borderId="0" xfId="0" applyNumberFormat="1" applyFont="1" applyFill="1" applyBorder="1" applyAlignment="1" applyProtection="1">
      <protection hidden="1"/>
    </xf>
    <xf numFmtId="0" fontId="0" fillId="0" borderId="24" xfId="0" applyBorder="1" applyProtection="1">
      <protection hidden="1"/>
    </xf>
    <xf numFmtId="0" fontId="0" fillId="0" borderId="25" xfId="0" applyBorder="1" applyProtection="1">
      <protection hidden="1"/>
    </xf>
    <xf numFmtId="0" fontId="0" fillId="7" borderId="0" xfId="0" applyFill="1" applyBorder="1" applyProtection="1">
      <protection hidden="1"/>
    </xf>
    <xf numFmtId="0" fontId="0" fillId="0" borderId="21" xfId="0" applyBorder="1" applyProtection="1">
      <protection hidden="1"/>
    </xf>
    <xf numFmtId="0" fontId="0" fillId="3" borderId="15" xfId="0" applyNumberFormat="1" applyFill="1" applyBorder="1" applyAlignment="1" applyProtection="1">
      <alignment horizontal="center"/>
      <protection hidden="1"/>
    </xf>
    <xf numFmtId="0" fontId="4" fillId="0" borderId="1"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0" fillId="0" borderId="0" xfId="0" applyFill="1" applyBorder="1" applyAlignment="1" applyProtection="1">
      <alignment horizontal="left"/>
      <protection hidden="1"/>
    </xf>
    <xf numFmtId="0" fontId="0" fillId="0" borderId="1" xfId="0" applyFill="1" applyBorder="1" applyProtection="1">
      <protection hidden="1"/>
    </xf>
    <xf numFmtId="0" fontId="0" fillId="0" borderId="2" xfId="0" applyFill="1" applyBorder="1" applyProtection="1">
      <protection hidden="1"/>
    </xf>
    <xf numFmtId="0" fontId="0" fillId="0" borderId="0" xfId="0" applyProtection="1">
      <protection hidden="1"/>
    </xf>
    <xf numFmtId="4" fontId="2" fillId="0" borderId="0" xfId="0" applyNumberFormat="1" applyFont="1" applyFill="1" applyBorder="1" applyAlignment="1" applyProtection="1">
      <protection hidden="1"/>
    </xf>
    <xf numFmtId="0" fontId="2" fillId="2" borderId="28" xfId="0" applyFont="1" applyFill="1" applyBorder="1" applyAlignment="1" applyProtection="1">
      <alignment horizontal="left"/>
      <protection hidden="1"/>
    </xf>
    <xf numFmtId="0" fontId="0" fillId="2" borderId="29" xfId="0" applyFill="1" applyBorder="1" applyAlignment="1" applyProtection="1">
      <alignment horizontal="left"/>
      <protection hidden="1"/>
    </xf>
    <xf numFmtId="0" fontId="0" fillId="0" borderId="30" xfId="0" applyBorder="1" applyAlignment="1" applyProtection="1">
      <alignment wrapText="1"/>
      <protection hidden="1"/>
    </xf>
    <xf numFmtId="0" fontId="0" fillId="0" borderId="20" xfId="0" applyBorder="1" applyProtection="1">
      <protection hidden="1"/>
    </xf>
    <xf numFmtId="0" fontId="0" fillId="0" borderId="24" xfId="0" applyBorder="1" applyAlignment="1" applyProtection="1">
      <alignment horizontal="left"/>
      <protection hidden="1"/>
    </xf>
    <xf numFmtId="0" fontId="0" fillId="0" borderId="6" xfId="0" applyNumberFormat="1" applyBorder="1" applyAlignment="1" applyProtection="1">
      <alignment horizontal="center"/>
      <protection locked="0" hidden="1"/>
    </xf>
    <xf numFmtId="0" fontId="0" fillId="0" borderId="62" xfId="0" applyNumberFormat="1" applyBorder="1" applyAlignment="1" applyProtection="1">
      <alignment horizontal="center"/>
      <protection locked="0" hidden="1"/>
    </xf>
    <xf numFmtId="0" fontId="0" fillId="3" borderId="18" xfId="0" applyNumberFormat="1" applyFill="1" applyBorder="1" applyAlignment="1" applyProtection="1">
      <alignment horizontal="center"/>
      <protection hidden="1"/>
    </xf>
    <xf numFmtId="0" fontId="0" fillId="3" borderId="11" xfId="0" applyNumberFormat="1" applyFill="1" applyBorder="1" applyAlignment="1" applyProtection="1">
      <alignment horizontal="center"/>
      <protection hidden="1"/>
    </xf>
    <xf numFmtId="0" fontId="2" fillId="0" borderId="0" xfId="0" applyFont="1"/>
    <xf numFmtId="0" fontId="2" fillId="0" borderId="25" xfId="0" applyFont="1" applyBorder="1" applyProtection="1">
      <protection hidden="1"/>
    </xf>
    <xf numFmtId="0" fontId="0" fillId="5" borderId="15" xfId="0" applyNumberFormat="1" applyFill="1" applyBorder="1" applyAlignment="1" applyProtection="1">
      <alignment horizontal="center"/>
      <protection hidden="1"/>
    </xf>
    <xf numFmtId="0" fontId="0" fillId="5" borderId="16" xfId="0" applyNumberFormat="1" applyFill="1" applyBorder="1" applyAlignment="1" applyProtection="1">
      <alignment horizontal="center"/>
      <protection hidden="1"/>
    </xf>
    <xf numFmtId="0" fontId="0" fillId="5" borderId="11" xfId="0" applyNumberFormat="1" applyFill="1" applyBorder="1" applyAlignment="1" applyProtection="1">
      <alignment horizontal="center"/>
      <protection hidden="1"/>
    </xf>
    <xf numFmtId="0" fontId="0" fillId="6" borderId="68" xfId="0" applyNumberFormat="1" applyFill="1" applyBorder="1" applyAlignment="1" applyProtection="1">
      <alignment horizontal="center"/>
      <protection hidden="1"/>
    </xf>
    <xf numFmtId="0" fontId="0" fillId="6" borderId="67" xfId="0" applyNumberFormat="1" applyFill="1" applyBorder="1" applyAlignment="1" applyProtection="1">
      <alignment horizontal="center"/>
      <protection hidden="1"/>
    </xf>
    <xf numFmtId="0" fontId="0" fillId="6" borderId="64" xfId="0" applyNumberFormat="1" applyFill="1" applyBorder="1" applyAlignment="1" applyProtection="1">
      <alignment horizontal="center"/>
      <protection hidden="1"/>
    </xf>
    <xf numFmtId="0" fontId="0" fillId="6" borderId="11" xfId="0" applyNumberFormat="1" applyFill="1" applyBorder="1" applyAlignment="1" applyProtection="1">
      <alignment horizontal="center"/>
      <protection hidden="1"/>
    </xf>
    <xf numFmtId="0" fontId="0" fillId="6" borderId="29" xfId="0" applyNumberFormat="1" applyFill="1" applyBorder="1" applyAlignment="1" applyProtection="1">
      <alignment horizontal="center"/>
      <protection hidden="1"/>
    </xf>
    <xf numFmtId="0" fontId="0" fillId="6" borderId="42" xfId="0" applyNumberFormat="1" applyFill="1" applyBorder="1" applyAlignment="1" applyProtection="1">
      <alignment horizontal="center"/>
      <protection hidden="1"/>
    </xf>
    <xf numFmtId="0" fontId="0" fillId="6" borderId="59" xfId="0" applyNumberFormat="1" applyFill="1" applyBorder="1" applyAlignment="1" applyProtection="1">
      <alignment horizontal="center"/>
      <protection hidden="1"/>
    </xf>
    <xf numFmtId="0" fontId="0" fillId="3" borderId="68" xfId="0" applyNumberFormat="1" applyFill="1" applyBorder="1" applyAlignment="1" applyProtection="1">
      <alignment horizontal="center"/>
      <protection hidden="1"/>
    </xf>
    <xf numFmtId="0" fontId="0" fillId="3" borderId="69" xfId="0" applyNumberFormat="1" applyFill="1" applyBorder="1" applyAlignment="1" applyProtection="1">
      <alignment horizontal="center"/>
      <protection hidden="1"/>
    </xf>
    <xf numFmtId="0" fontId="0" fillId="3" borderId="29" xfId="0" applyNumberFormat="1" applyFill="1" applyBorder="1" applyAlignment="1" applyProtection="1">
      <alignment horizontal="center"/>
      <protection hidden="1"/>
    </xf>
    <xf numFmtId="0" fontId="0" fillId="3" borderId="0" xfId="0" applyNumberFormat="1" applyFill="1" applyBorder="1" applyAlignment="1" applyProtection="1">
      <alignment horizontal="center"/>
      <protection hidden="1"/>
    </xf>
    <xf numFmtId="0" fontId="0" fillId="3" borderId="17" xfId="0" applyNumberFormat="1" applyFill="1" applyBorder="1" applyAlignment="1" applyProtection="1">
      <alignment horizontal="center"/>
      <protection hidden="1"/>
    </xf>
    <xf numFmtId="0" fontId="0" fillId="6" borderId="6" xfId="0" applyNumberFormat="1" applyFill="1" applyBorder="1" applyAlignment="1" applyProtection="1">
      <alignment horizontal="center"/>
      <protection hidden="1"/>
    </xf>
    <xf numFmtId="0" fontId="0" fillId="5" borderId="14" xfId="0" applyNumberFormat="1" applyFill="1" applyBorder="1" applyAlignment="1" applyProtection="1">
      <alignment horizontal="center"/>
      <protection hidden="1"/>
    </xf>
    <xf numFmtId="0" fontId="0" fillId="6" borderId="53" xfId="0" applyNumberFormat="1" applyFill="1" applyBorder="1" applyAlignment="1" applyProtection="1">
      <alignment horizontal="center"/>
      <protection hidden="1"/>
    </xf>
    <xf numFmtId="0" fontId="0" fillId="0" borderId="1" xfId="0" applyBorder="1" applyAlignment="1" applyProtection="1">
      <alignment wrapText="1"/>
      <protection hidden="1"/>
    </xf>
    <xf numFmtId="0" fontId="0" fillId="0" borderId="2" xfId="0" applyBorder="1" applyAlignment="1" applyProtection="1">
      <alignment wrapText="1"/>
      <protection hidden="1"/>
    </xf>
    <xf numFmtId="0" fontId="2" fillId="0" borderId="0" xfId="0" applyFont="1" applyFill="1" applyBorder="1" applyAlignment="1" applyProtection="1">
      <alignment horizontal="center"/>
      <protection hidden="1"/>
    </xf>
    <xf numFmtId="4" fontId="2" fillId="0" borderId="0" xfId="0" applyNumberFormat="1" applyFont="1" applyFill="1" applyBorder="1" applyAlignment="1" applyProtection="1">
      <alignment horizontal="center"/>
      <protection hidden="1"/>
    </xf>
    <xf numFmtId="0" fontId="2" fillId="2" borderId="29" xfId="0" applyFont="1" applyFill="1" applyBorder="1" applyAlignment="1" applyProtection="1">
      <alignment horizontal="left"/>
      <protection hidden="1"/>
    </xf>
    <xf numFmtId="0" fontId="0" fillId="0" borderId="0" xfId="0" applyFill="1" applyBorder="1" applyAlignment="1" applyProtection="1">
      <alignment horizontal="center"/>
      <protection hidden="1"/>
    </xf>
    <xf numFmtId="0" fontId="2" fillId="0" borderId="0" xfId="0" applyFont="1" applyProtection="1">
      <protection hidden="1"/>
    </xf>
    <xf numFmtId="0" fontId="2" fillId="0" borderId="70" xfId="0" applyFont="1" applyBorder="1" applyProtection="1">
      <protection hidden="1"/>
    </xf>
    <xf numFmtId="0" fontId="4" fillId="0" borderId="21" xfId="0" applyFont="1" applyBorder="1" applyProtection="1">
      <protection hidden="1"/>
    </xf>
    <xf numFmtId="10" fontId="0" fillId="3" borderId="6" xfId="0" applyNumberFormat="1" applyFill="1" applyBorder="1" applyAlignment="1" applyProtection="1">
      <alignment horizontal="center"/>
      <protection hidden="1"/>
    </xf>
    <xf numFmtId="10" fontId="0" fillId="5" borderId="6" xfId="0" applyNumberFormat="1" applyFill="1" applyBorder="1" applyAlignment="1" applyProtection="1">
      <alignment horizontal="center"/>
      <protection hidden="1"/>
    </xf>
    <xf numFmtId="10" fontId="0" fillId="6" borderId="15" xfId="0" applyNumberFormat="1" applyFill="1" applyBorder="1" applyAlignment="1" applyProtection="1">
      <alignment horizontal="center"/>
      <protection hidden="1"/>
    </xf>
    <xf numFmtId="0" fontId="2" fillId="0" borderId="20" xfId="0" applyFont="1" applyBorder="1" applyProtection="1">
      <protection hidden="1"/>
    </xf>
    <xf numFmtId="10" fontId="0" fillId="6" borderId="71" xfId="0" applyNumberFormat="1" applyFill="1" applyBorder="1" applyAlignment="1" applyProtection="1">
      <alignment horizontal="center"/>
      <protection hidden="1"/>
    </xf>
    <xf numFmtId="0" fontId="6" fillId="0" borderId="0" xfId="0" applyFont="1"/>
    <xf numFmtId="0" fontId="1" fillId="0" borderId="0" xfId="0" applyFont="1"/>
    <xf numFmtId="0" fontId="1" fillId="0" borderId="0" xfId="0" applyFont="1" applyBorder="1"/>
    <xf numFmtId="0" fontId="1" fillId="0" borderId="69" xfId="0" applyFont="1" applyBorder="1"/>
    <xf numFmtId="0" fontId="1" fillId="15" borderId="59" xfId="0" applyFont="1" applyFill="1" applyBorder="1"/>
    <xf numFmtId="0" fontId="6" fillId="15" borderId="64" xfId="0" applyFont="1" applyFill="1" applyBorder="1"/>
    <xf numFmtId="0" fontId="1" fillId="16" borderId="0" xfId="0" applyFont="1" applyFill="1" applyBorder="1"/>
    <xf numFmtId="0" fontId="6" fillId="16" borderId="69" xfId="0" applyFont="1" applyFill="1" applyBorder="1"/>
    <xf numFmtId="0" fontId="1" fillId="0" borderId="0" xfId="0" applyFont="1" applyFill="1" applyBorder="1"/>
    <xf numFmtId="0" fontId="6" fillId="0" borderId="69" xfId="0" applyFont="1" applyFill="1" applyBorder="1"/>
    <xf numFmtId="0" fontId="6" fillId="0" borderId="66" xfId="0" applyFont="1" applyFill="1" applyBorder="1"/>
    <xf numFmtId="164" fontId="1" fillId="0" borderId="0" xfId="2" applyFont="1" applyFill="1" applyBorder="1" applyAlignment="1"/>
    <xf numFmtId="0" fontId="6" fillId="0" borderId="0" xfId="0" applyFont="1" applyFill="1" applyBorder="1"/>
    <xf numFmtId="0" fontId="1" fillId="0" borderId="0" xfId="0" applyFont="1" applyFill="1" applyBorder="1" applyAlignment="1">
      <alignment horizontal="left"/>
    </xf>
    <xf numFmtId="0" fontId="2" fillId="0" borderId="59" xfId="0" applyFont="1" applyBorder="1"/>
    <xf numFmtId="4"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2" fontId="0" fillId="2" borderId="79" xfId="0" applyNumberFormat="1" applyFill="1" applyBorder="1" applyAlignment="1" applyProtection="1">
      <protection hidden="1"/>
    </xf>
    <xf numFmtId="4" fontId="2" fillId="2" borderId="79" xfId="0" applyNumberFormat="1" applyFont="1" applyFill="1" applyBorder="1" applyAlignment="1" applyProtection="1">
      <protection hidden="1"/>
    </xf>
    <xf numFmtId="2" fontId="0" fillId="0" borderId="79" xfId="0" applyNumberFormat="1" applyFill="1" applyBorder="1" applyAlignment="1" applyProtection="1">
      <protection locked="0" hidden="1"/>
    </xf>
    <xf numFmtId="165" fontId="2" fillId="2" borderId="79" xfId="0" applyNumberFormat="1" applyFont="1" applyFill="1" applyBorder="1" applyAlignment="1" applyProtection="1">
      <protection hidden="1"/>
    </xf>
    <xf numFmtId="0" fontId="3" fillId="0" borderId="39"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0" fillId="3" borderId="48" xfId="0" applyNumberFormat="1" applyFill="1" applyBorder="1" applyAlignment="1" applyProtection="1">
      <alignment horizontal="center"/>
      <protection hidden="1"/>
    </xf>
    <xf numFmtId="0" fontId="2" fillId="2" borderId="11" xfId="0" applyFont="1" applyFill="1" applyBorder="1" applyAlignment="1" applyProtection="1">
      <alignment horizontal="center"/>
      <protection hidden="1"/>
    </xf>
    <xf numFmtId="0" fontId="0" fillId="3" borderId="79" xfId="0" applyNumberFormat="1" applyFill="1" applyBorder="1" applyAlignment="1" applyProtection="1">
      <alignment horizontal="center"/>
      <protection hidden="1"/>
    </xf>
    <xf numFmtId="165" fontId="2" fillId="12" borderId="79" xfId="0" applyNumberFormat="1" applyFont="1" applyFill="1" applyBorder="1" applyAlignment="1" applyProtection="1">
      <protection hidden="1"/>
    </xf>
    <xf numFmtId="4" fontId="2" fillId="19" borderId="79" xfId="0" applyNumberFormat="1" applyFont="1" applyFill="1" applyBorder="1" applyAlignment="1" applyProtection="1">
      <protection hidden="1"/>
    </xf>
    <xf numFmtId="165" fontId="2" fillId="19" borderId="79" xfId="0" applyNumberFormat="1" applyFont="1" applyFill="1" applyBorder="1" applyAlignment="1" applyProtection="1">
      <protection hidden="1"/>
    </xf>
    <xf numFmtId="4" fontId="8" fillId="8" borderId="79" xfId="0" applyNumberFormat="1" applyFont="1" applyFill="1" applyBorder="1" applyAlignment="1" applyProtection="1">
      <protection hidden="1"/>
    </xf>
    <xf numFmtId="4"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14" fillId="12" borderId="27" xfId="0" applyFont="1" applyFill="1" applyBorder="1" applyAlignment="1" applyProtection="1">
      <alignment horizontal="left"/>
      <protection hidden="1"/>
    </xf>
    <xf numFmtId="0" fontId="13" fillId="0" borderId="54" xfId="0" applyFont="1" applyBorder="1" applyProtection="1">
      <protection hidden="1"/>
    </xf>
    <xf numFmtId="0" fontId="13" fillId="0" borderId="55" xfId="0" applyFont="1" applyBorder="1" applyProtection="1">
      <protection hidden="1"/>
    </xf>
    <xf numFmtId="0" fontId="13" fillId="0" borderId="2" xfId="0" applyFont="1" applyBorder="1" applyProtection="1">
      <protection hidden="1"/>
    </xf>
    <xf numFmtId="0" fontId="0" fillId="0" borderId="21" xfId="0" applyFill="1" applyBorder="1" applyProtection="1">
      <protection hidden="1"/>
    </xf>
    <xf numFmtId="4" fontId="2" fillId="20" borderId="79" xfId="0" applyNumberFormat="1" applyFont="1" applyFill="1" applyBorder="1" applyAlignment="1" applyProtection="1">
      <protection hidden="1"/>
    </xf>
    <xf numFmtId="166" fontId="0" fillId="20" borderId="79" xfId="0" applyNumberFormat="1" applyFill="1" applyBorder="1" applyProtection="1">
      <protection hidden="1"/>
    </xf>
    <xf numFmtId="4"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10" borderId="28" xfId="0" applyFont="1" applyFill="1" applyBorder="1" applyAlignment="1" applyProtection="1">
      <alignment horizontal="left"/>
      <protection hidden="1"/>
    </xf>
    <xf numFmtId="0" fontId="2" fillId="10" borderId="29" xfId="0" applyFont="1" applyFill="1" applyBorder="1" applyAlignment="1" applyProtection="1">
      <alignment horizontal="left"/>
      <protection hidden="1"/>
    </xf>
    <xf numFmtId="0" fontId="0" fillId="0" borderId="0" xfId="0" applyFill="1" applyProtection="1">
      <protection hidden="1"/>
    </xf>
    <xf numFmtId="0" fontId="2" fillId="2" borderId="79" xfId="0" applyFont="1" applyFill="1" applyBorder="1" applyAlignment="1" applyProtection="1">
      <alignment horizontal="center" wrapText="1"/>
      <protection hidden="1"/>
    </xf>
    <xf numFmtId="4" fontId="0" fillId="11" borderId="79" xfId="0" applyNumberFormat="1" applyFill="1" applyBorder="1" applyAlignment="1" applyProtection="1">
      <protection hidden="1"/>
    </xf>
    <xf numFmtId="2" fontId="0" fillId="11" borderId="79" xfId="0" applyNumberFormat="1" applyFill="1" applyBorder="1" applyAlignment="1" applyProtection="1">
      <protection hidden="1"/>
    </xf>
    <xf numFmtId="2" fontId="8" fillId="8" borderId="79" xfId="0" applyNumberFormat="1" applyFont="1" applyFill="1" applyBorder="1" applyAlignment="1" applyProtection="1">
      <protection hidden="1"/>
    </xf>
    <xf numFmtId="0" fontId="5" fillId="2" borderId="79" xfId="0" applyFont="1" applyFill="1" applyBorder="1" applyAlignment="1" applyProtection="1">
      <alignment horizontal="center" wrapText="1"/>
      <protection hidden="1"/>
    </xf>
    <xf numFmtId="2" fontId="5" fillId="2" borderId="79" xfId="0" applyNumberFormat="1" applyFont="1" applyFill="1" applyBorder="1" applyAlignment="1" applyProtection="1">
      <protection hidden="1"/>
    </xf>
    <xf numFmtId="166" fontId="2" fillId="2" borderId="79" xfId="0" applyNumberFormat="1" applyFont="1" applyFill="1" applyBorder="1" applyAlignment="1" applyProtection="1">
      <protection hidden="1"/>
    </xf>
    <xf numFmtId="2" fontId="5" fillId="11" borderId="79" xfId="0" applyNumberFormat="1" applyFont="1" applyFill="1" applyBorder="1" applyAlignment="1" applyProtection="1">
      <protection locked="0" hidden="1"/>
    </xf>
    <xf numFmtId="2" fontId="5" fillId="13" borderId="79" xfId="0" applyNumberFormat="1" applyFont="1" applyFill="1" applyBorder="1" applyAlignment="1" applyProtection="1">
      <protection hidden="1"/>
    </xf>
    <xf numFmtId="2" fontId="5" fillId="14" borderId="79" xfId="0" applyNumberFormat="1" applyFont="1" applyFill="1" applyBorder="1" applyAlignment="1" applyProtection="1">
      <protection locked="0" hidden="1"/>
    </xf>
    <xf numFmtId="166" fontId="0" fillId="14" borderId="79" xfId="0" applyNumberFormat="1" applyFill="1" applyBorder="1" applyAlignment="1" applyProtection="1">
      <protection hidden="1"/>
    </xf>
    <xf numFmtId="0" fontId="2" fillId="0" borderId="26" xfId="0" applyFont="1" applyBorder="1" applyProtection="1">
      <protection hidden="1"/>
    </xf>
    <xf numFmtId="0" fontId="2" fillId="12" borderId="66" xfId="0" applyFont="1" applyFill="1" applyBorder="1" applyAlignment="1" applyProtection="1">
      <alignment horizontal="center" vertical="center" wrapText="1"/>
      <protection hidden="1"/>
    </xf>
    <xf numFmtId="9" fontId="8" fillId="12" borderId="32" xfId="0" applyNumberFormat="1" applyFont="1" applyFill="1" applyBorder="1" applyAlignment="1">
      <alignment horizontal="center" vertical="center" wrapText="1"/>
    </xf>
    <xf numFmtId="9" fontId="2" fillId="19" borderId="32" xfId="0" applyNumberFormat="1" applyFont="1" applyFill="1" applyBorder="1" applyAlignment="1">
      <alignment horizontal="center" vertical="center" wrapText="1"/>
    </xf>
    <xf numFmtId="0" fontId="2" fillId="20" borderId="32" xfId="0" applyFont="1" applyFill="1" applyBorder="1" applyAlignment="1">
      <alignment horizontal="center" vertical="center" wrapText="1"/>
    </xf>
    <xf numFmtId="4" fontId="0" fillId="2" borderId="79" xfId="0" applyNumberFormat="1" applyFill="1" applyBorder="1" applyAlignment="1" applyProtection="1">
      <protection hidden="1"/>
    </xf>
    <xf numFmtId="2" fontId="0" fillId="8" borderId="79" xfId="0" applyNumberFormat="1" applyFill="1" applyBorder="1" applyAlignment="1" applyProtection="1">
      <protection hidden="1"/>
    </xf>
    <xf numFmtId="166" fontId="2" fillId="11" borderId="79" xfId="0" applyNumberFormat="1" applyFont="1" applyFill="1" applyBorder="1" applyAlignment="1" applyProtection="1">
      <protection hidden="1"/>
    </xf>
    <xf numFmtId="0" fontId="0" fillId="11" borderId="0" xfId="0" applyFill="1" applyBorder="1" applyProtection="1">
      <protection hidden="1"/>
    </xf>
    <xf numFmtId="0" fontId="18" fillId="0" borderId="0" xfId="0" applyFont="1" applyProtection="1">
      <protection hidden="1"/>
    </xf>
    <xf numFmtId="4"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2" borderId="53" xfId="0" applyFont="1" applyFill="1" applyBorder="1" applyAlignment="1" applyProtection="1">
      <alignment horizontal="left"/>
      <protection hidden="1"/>
    </xf>
    <xf numFmtId="0" fontId="0" fillId="2" borderId="0" xfId="0" applyFill="1" applyBorder="1" applyAlignment="1" applyProtection="1">
      <alignment horizontal="left"/>
      <protection hidden="1"/>
    </xf>
    <xf numFmtId="0" fontId="6" fillId="0" borderId="7" xfId="0" applyFont="1" applyFill="1" applyBorder="1"/>
    <xf numFmtId="0" fontId="1" fillId="0" borderId="69" xfId="0" applyFont="1" applyFill="1" applyBorder="1"/>
    <xf numFmtId="167" fontId="1" fillId="0" borderId="62" xfId="3" applyNumberFormat="1" applyFont="1" applyFill="1" applyBorder="1" applyAlignment="1">
      <alignment horizontal="right"/>
    </xf>
    <xf numFmtId="164" fontId="1" fillId="0" borderId="49" xfId="2" applyFont="1" applyFill="1" applyBorder="1" applyAlignment="1">
      <alignment horizontal="left"/>
    </xf>
    <xf numFmtId="0" fontId="0" fillId="0" borderId="0" xfId="0" applyFill="1"/>
    <xf numFmtId="164" fontId="1" fillId="0" borderId="0" xfId="2" applyFont="1" applyFill="1" applyBorder="1" applyAlignment="1">
      <alignment horizontal="left"/>
    </xf>
    <xf numFmtId="0" fontId="1" fillId="0" borderId="59" xfId="0" applyFont="1" applyFill="1" applyBorder="1"/>
    <xf numFmtId="0" fontId="6" fillId="21" borderId="40" xfId="0" applyFont="1" applyFill="1" applyBorder="1"/>
    <xf numFmtId="0" fontId="6" fillId="21" borderId="61" xfId="0" applyFont="1" applyFill="1" applyBorder="1"/>
    <xf numFmtId="0" fontId="6" fillId="21" borderId="22" xfId="0" applyFont="1" applyFill="1" applyBorder="1"/>
    <xf numFmtId="0" fontId="6" fillId="22" borderId="66" xfId="0" applyFont="1" applyFill="1" applyBorder="1"/>
    <xf numFmtId="0" fontId="1" fillId="22" borderId="0" xfId="0" applyFont="1" applyFill="1" applyBorder="1"/>
    <xf numFmtId="0" fontId="6" fillId="22" borderId="69" xfId="0" applyFont="1" applyFill="1" applyBorder="1"/>
    <xf numFmtId="0" fontId="6" fillId="22" borderId="75" xfId="0" applyFont="1" applyFill="1" applyBorder="1"/>
    <xf numFmtId="0" fontId="1" fillId="22" borderId="76" xfId="0" applyFont="1" applyFill="1" applyBorder="1"/>
    <xf numFmtId="0" fontId="1" fillId="22" borderId="69" xfId="0" applyFont="1" applyFill="1" applyBorder="1"/>
    <xf numFmtId="0" fontId="1" fillId="22" borderId="64" xfId="0" applyFont="1" applyFill="1" applyBorder="1"/>
    <xf numFmtId="0" fontId="0" fillId="22" borderId="63" xfId="0" applyNumberFormat="1" applyFill="1" applyBorder="1" applyAlignment="1" applyProtection="1">
      <alignment horizontal="center"/>
      <protection hidden="1"/>
    </xf>
    <xf numFmtId="0" fontId="0" fillId="22" borderId="8" xfId="0" applyNumberFormat="1" applyFill="1" applyBorder="1" applyAlignment="1" applyProtection="1">
      <alignment horizontal="center"/>
      <protection hidden="1"/>
    </xf>
    <xf numFmtId="0" fontId="0" fillId="22" borderId="10" xfId="0" applyNumberFormat="1" applyFill="1" applyBorder="1" applyAlignment="1" applyProtection="1">
      <alignment horizontal="center"/>
      <protection hidden="1"/>
    </xf>
    <xf numFmtId="0" fontId="1" fillId="0" borderId="50" xfId="0" applyFont="1" applyFill="1" applyBorder="1"/>
    <xf numFmtId="167" fontId="1" fillId="0" borderId="47" xfId="2" applyNumberFormat="1" applyFont="1" applyFill="1" applyBorder="1"/>
    <xf numFmtId="0" fontId="6" fillId="23" borderId="53" xfId="0" applyFont="1" applyFill="1" applyBorder="1"/>
    <xf numFmtId="0" fontId="1" fillId="23" borderId="78" xfId="0" applyFont="1" applyFill="1" applyBorder="1"/>
    <xf numFmtId="0" fontId="1" fillId="23" borderId="0" xfId="0" applyFont="1" applyFill="1" applyBorder="1"/>
    <xf numFmtId="0" fontId="6" fillId="23" borderId="10" xfId="0" applyFont="1" applyFill="1" applyBorder="1"/>
    <xf numFmtId="0" fontId="1" fillId="23" borderId="27" xfId="0" applyFont="1" applyFill="1" applyBorder="1"/>
    <xf numFmtId="0" fontId="6" fillId="18" borderId="66" xfId="0" applyFont="1" applyFill="1" applyBorder="1"/>
    <xf numFmtId="0" fontId="1" fillId="18" borderId="49" xfId="0" applyFont="1" applyFill="1" applyBorder="1"/>
    <xf numFmtId="0" fontId="6" fillId="18" borderId="69" xfId="0" applyFont="1" applyFill="1" applyBorder="1"/>
    <xf numFmtId="0" fontId="1" fillId="18" borderId="0" xfId="0" applyFont="1" applyFill="1" applyBorder="1"/>
    <xf numFmtId="0" fontId="6" fillId="18" borderId="75" xfId="0" applyFont="1" applyFill="1" applyBorder="1"/>
    <xf numFmtId="0" fontId="1" fillId="18" borderId="76" xfId="0" applyFont="1" applyFill="1" applyBorder="1"/>
    <xf numFmtId="0" fontId="1" fillId="18" borderId="69" xfId="0" applyFont="1" applyFill="1" applyBorder="1"/>
    <xf numFmtId="0" fontId="1" fillId="18" borderId="64" xfId="0" applyFont="1" applyFill="1" applyBorder="1"/>
    <xf numFmtId="0" fontId="1" fillId="18" borderId="27" xfId="0" applyFont="1" applyFill="1" applyBorder="1"/>
    <xf numFmtId="167" fontId="1" fillId="0" borderId="48" xfId="0" applyNumberFormat="1" applyFont="1" applyFill="1" applyBorder="1"/>
    <xf numFmtId="167" fontId="1" fillId="0" borderId="74" xfId="2" applyNumberFormat="1" applyFont="1" applyFill="1" applyBorder="1"/>
    <xf numFmtId="167" fontId="6" fillId="0" borderId="48" xfId="2" applyNumberFormat="1" applyFont="1" applyFill="1" applyBorder="1"/>
    <xf numFmtId="167" fontId="1" fillId="0" borderId="48" xfId="0" applyNumberFormat="1" applyFont="1" applyBorder="1"/>
    <xf numFmtId="167" fontId="1" fillId="16" borderId="48" xfId="0" applyNumberFormat="1" applyFont="1" applyFill="1" applyBorder="1"/>
    <xf numFmtId="167" fontId="1" fillId="15" borderId="11" xfId="0" applyNumberFormat="1" applyFont="1" applyFill="1" applyBorder="1"/>
    <xf numFmtId="0" fontId="6" fillId="0" borderId="10" xfId="0" applyFont="1" applyFill="1" applyBorder="1" applyAlignment="1">
      <alignment horizontal="center"/>
    </xf>
    <xf numFmtId="0" fontId="6" fillId="2" borderId="7"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4"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5" fillId="25" borderId="90" xfId="0" applyFont="1" applyFill="1" applyBorder="1" applyProtection="1">
      <protection hidden="1"/>
    </xf>
    <xf numFmtId="0" fontId="0" fillId="25" borderId="91" xfId="0" applyFill="1" applyBorder="1" applyProtection="1">
      <protection hidden="1"/>
    </xf>
    <xf numFmtId="0" fontId="0" fillId="25" borderId="92" xfId="0" applyFill="1" applyBorder="1" applyProtection="1">
      <protection hidden="1"/>
    </xf>
    <xf numFmtId="0" fontId="5" fillId="25" borderId="3" xfId="0" applyFont="1" applyFill="1" applyBorder="1" applyProtection="1">
      <protection hidden="1"/>
    </xf>
    <xf numFmtId="4" fontId="0" fillId="25" borderId="79" xfId="0" applyNumberFormat="1" applyFill="1" applyBorder="1" applyProtection="1">
      <protection hidden="1"/>
    </xf>
    <xf numFmtId="4" fontId="0" fillId="0" borderId="2" xfId="0" applyNumberFormat="1" applyBorder="1" applyProtection="1">
      <protection hidden="1"/>
    </xf>
    <xf numFmtId="4" fontId="5" fillId="25" borderId="79" xfId="0" applyNumberFormat="1" applyFont="1" applyFill="1" applyBorder="1" applyProtection="1">
      <protection hidden="1"/>
    </xf>
    <xf numFmtId="4" fontId="0" fillId="0" borderId="21" xfId="0" applyNumberFormat="1" applyBorder="1" applyProtection="1">
      <protection hidden="1"/>
    </xf>
    <xf numFmtId="4" fontId="0" fillId="0" borderId="25" xfId="0" applyNumberFormat="1" applyBorder="1" applyProtection="1">
      <protection hidden="1"/>
    </xf>
    <xf numFmtId="0" fontId="6" fillId="0" borderId="79" xfId="0" applyFont="1" applyFill="1" applyBorder="1" applyAlignment="1" applyProtection="1">
      <alignment horizontal="center" vertical="center" wrapText="1"/>
      <protection locked="0" hidden="1"/>
    </xf>
    <xf numFmtId="4" fontId="2" fillId="25" borderId="79" xfId="0" applyNumberFormat="1" applyFont="1" applyFill="1" applyBorder="1" applyProtection="1">
      <protection hidden="1"/>
    </xf>
    <xf numFmtId="4" fontId="2" fillId="25" borderId="79" xfId="0" applyNumberFormat="1" applyFont="1" applyFill="1" applyBorder="1" applyAlignment="1" applyProtection="1">
      <protection hidden="1"/>
    </xf>
    <xf numFmtId="0" fontId="2" fillId="25" borderId="79" xfId="0" applyFont="1" applyFill="1" applyBorder="1" applyProtection="1">
      <protection hidden="1"/>
    </xf>
    <xf numFmtId="0" fontId="0" fillId="0" borderId="79" xfId="0" applyBorder="1" applyAlignment="1">
      <alignment horizontal="center" vertical="center"/>
    </xf>
    <xf numFmtId="0" fontId="2" fillId="0" borderId="79" xfId="0" applyNumberFormat="1" applyFont="1" applyFill="1" applyBorder="1" applyAlignment="1" applyProtection="1">
      <alignment horizontal="center" vertical="center"/>
      <protection locked="0" hidden="1"/>
    </xf>
    <xf numFmtId="167" fontId="0" fillId="25" borderId="79" xfId="0" applyNumberFormat="1" applyFill="1" applyBorder="1" applyProtection="1">
      <protection hidden="1"/>
    </xf>
    <xf numFmtId="4" fontId="2" fillId="25" borderId="89" xfId="0" applyNumberFormat="1" applyFont="1" applyFill="1" applyBorder="1" applyProtection="1">
      <protection hidden="1"/>
    </xf>
    <xf numFmtId="166" fontId="0" fillId="0" borderId="0" xfId="0" applyNumberFormat="1" applyProtection="1">
      <protection hidden="1"/>
    </xf>
    <xf numFmtId="4" fontId="2" fillId="0" borderId="0" xfId="0" applyNumberFormat="1" applyFont="1" applyFill="1" applyBorder="1" applyProtection="1">
      <protection hidden="1"/>
    </xf>
    <xf numFmtId="2" fontId="5" fillId="0" borderId="0" xfId="0" applyNumberFormat="1" applyFont="1" applyFill="1" applyBorder="1" applyAlignment="1" applyProtection="1">
      <protection locked="0" hidden="1"/>
    </xf>
    <xf numFmtId="0" fontId="5" fillId="0" borderId="0" xfId="0" applyFont="1" applyBorder="1" applyAlignment="1">
      <alignment horizontal="center" vertical="center" wrapText="1"/>
    </xf>
    <xf numFmtId="0" fontId="5" fillId="0" borderId="0" xfId="0" applyFont="1" applyBorder="1" applyAlignment="1"/>
    <xf numFmtId="167" fontId="5" fillId="0" borderId="0" xfId="0" applyNumberFormat="1" applyFont="1" applyBorder="1" applyAlignment="1"/>
    <xf numFmtId="0" fontId="1" fillId="0" borderId="49" xfId="0" applyFont="1" applyFill="1" applyBorder="1"/>
    <xf numFmtId="0" fontId="6" fillId="0" borderId="64" xfId="0" applyFont="1" applyFill="1" applyBorder="1"/>
    <xf numFmtId="164" fontId="1" fillId="0" borderId="59" xfId="2" applyFont="1" applyFill="1" applyBorder="1" applyAlignment="1">
      <alignment horizontal="left"/>
    </xf>
    <xf numFmtId="0" fontId="2" fillId="25" borderId="81" xfId="0" applyFont="1" applyFill="1" applyBorder="1" applyProtection="1">
      <protection hidden="1"/>
    </xf>
    <xf numFmtId="0" fontId="0" fillId="25" borderId="95" xfId="0" applyFill="1" applyBorder="1" applyProtection="1">
      <protection hidden="1"/>
    </xf>
    <xf numFmtId="0" fontId="5" fillId="25" borderId="10" xfId="0" applyFont="1" applyFill="1" applyBorder="1" applyProtection="1">
      <protection hidden="1"/>
    </xf>
    <xf numFmtId="167" fontId="0" fillId="25" borderId="81" xfId="0" applyNumberFormat="1" applyFill="1" applyBorder="1" applyProtection="1">
      <protection hidden="1"/>
    </xf>
    <xf numFmtId="0" fontId="0" fillId="0" borderId="88" xfId="0" applyBorder="1" applyAlignment="1">
      <alignment horizontal="center" vertical="center"/>
    </xf>
    <xf numFmtId="4" fontId="2" fillId="25" borderId="88" xfId="0" applyNumberFormat="1" applyFont="1" applyFill="1" applyBorder="1" applyProtection="1">
      <protection hidden="1"/>
    </xf>
    <xf numFmtId="4" fontId="2" fillId="25" borderId="50" xfId="0" applyNumberFormat="1" applyFont="1" applyFill="1" applyBorder="1" applyProtection="1">
      <protection hidden="1"/>
    </xf>
    <xf numFmtId="0" fontId="5" fillId="25" borderId="96" xfId="0" applyFont="1" applyFill="1" applyBorder="1" applyProtection="1">
      <protection hidden="1"/>
    </xf>
    <xf numFmtId="0" fontId="5" fillId="25" borderId="37" xfId="0" applyFont="1" applyFill="1" applyBorder="1" applyProtection="1">
      <protection hidden="1"/>
    </xf>
    <xf numFmtId="4" fontId="0" fillId="25" borderId="88" xfId="0" applyNumberFormat="1" applyFill="1" applyBorder="1" applyProtection="1">
      <protection hidden="1"/>
    </xf>
    <xf numFmtId="0" fontId="5" fillId="0" borderId="0" xfId="0" applyFont="1" applyFill="1" applyBorder="1"/>
    <xf numFmtId="0" fontId="2" fillId="11" borderId="0" xfId="0" applyFont="1" applyFill="1" applyAlignment="1"/>
    <xf numFmtId="0" fontId="2" fillId="11" borderId="0" xfId="0" applyFont="1" applyFill="1" applyBorder="1" applyAlignment="1"/>
    <xf numFmtId="167" fontId="2" fillId="11" borderId="0" xfId="0" applyNumberFormat="1" applyFont="1" applyFill="1" applyAlignment="1"/>
    <xf numFmtId="167" fontId="1" fillId="0" borderId="7" xfId="2" applyNumberFormat="1" applyFont="1" applyFill="1" applyBorder="1" applyAlignment="1"/>
    <xf numFmtId="167" fontId="1" fillId="0" borderId="62" xfId="2" applyNumberFormat="1" applyFont="1" applyFill="1" applyBorder="1" applyAlignment="1"/>
    <xf numFmtId="167" fontId="1" fillId="0" borderId="12" xfId="2" applyNumberFormat="1" applyFont="1" applyFill="1" applyBorder="1" applyAlignment="1"/>
    <xf numFmtId="0" fontId="5" fillId="0" borderId="0" xfId="0" applyFont="1"/>
    <xf numFmtId="0" fontId="2" fillId="0" borderId="0" xfId="0" applyFont="1" applyAlignment="1">
      <alignment horizontal="center"/>
    </xf>
    <xf numFmtId="0" fontId="0" fillId="0" borderId="62" xfId="0" applyNumberFormat="1" applyFill="1" applyBorder="1" applyAlignment="1" applyProtection="1">
      <alignment horizontal="center"/>
      <protection locked="0" hidden="1"/>
    </xf>
    <xf numFmtId="2" fontId="2" fillId="0" borderId="79" xfId="0" applyNumberFormat="1" applyFont="1" applyFill="1" applyBorder="1" applyAlignment="1" applyProtection="1">
      <protection locked="0" hidden="1"/>
    </xf>
    <xf numFmtId="4" fontId="2" fillId="0" borderId="79" xfId="0" applyNumberFormat="1" applyFont="1" applyFill="1" applyBorder="1" applyAlignment="1" applyProtection="1">
      <protection locked="0" hidden="1"/>
    </xf>
    <xf numFmtId="49" fontId="2" fillId="11" borderId="0" xfId="0" applyNumberFormat="1" applyFont="1" applyFill="1"/>
    <xf numFmtId="0" fontId="8" fillId="0" borderId="0" xfId="0" applyFont="1"/>
    <xf numFmtId="2" fontId="2" fillId="25" borderId="79" xfId="0" applyNumberFormat="1" applyFont="1" applyFill="1" applyBorder="1" applyProtection="1">
      <protection hidden="1"/>
    </xf>
    <xf numFmtId="167" fontId="1" fillId="22" borderId="47" xfId="2" applyNumberFormat="1" applyFont="1" applyFill="1" applyBorder="1"/>
    <xf numFmtId="167" fontId="1" fillId="22" borderId="48" xfId="2" applyNumberFormat="1" applyFont="1" applyFill="1" applyBorder="1"/>
    <xf numFmtId="167" fontId="1" fillId="22" borderId="87" xfId="2" applyNumberFormat="1" applyFont="1" applyFill="1" applyBorder="1" applyAlignment="1">
      <alignment horizontal="right"/>
    </xf>
    <xf numFmtId="167" fontId="1" fillId="23" borderId="48" xfId="2" applyNumberFormat="1" applyFont="1" applyFill="1" applyBorder="1"/>
    <xf numFmtId="167" fontId="1" fillId="23" borderId="74" xfId="2" applyNumberFormat="1" applyFont="1" applyFill="1" applyBorder="1" applyAlignment="1">
      <alignment horizontal="right"/>
    </xf>
    <xf numFmtId="167" fontId="1" fillId="18" borderId="47" xfId="2" applyNumberFormat="1" applyFont="1" applyFill="1" applyBorder="1" applyAlignment="1">
      <alignment horizontal="right"/>
    </xf>
    <xf numFmtId="167" fontId="1" fillId="18" borderId="48" xfId="2" applyNumberFormat="1" applyFont="1" applyFill="1" applyBorder="1" applyAlignment="1">
      <alignment horizontal="right"/>
    </xf>
    <xf numFmtId="167" fontId="1" fillId="18" borderId="87" xfId="2" applyNumberFormat="1" applyFont="1" applyFill="1" applyBorder="1" applyAlignment="1">
      <alignment horizontal="right"/>
    </xf>
    <xf numFmtId="167" fontId="1" fillId="18" borderId="11" xfId="2" applyNumberFormat="1" applyFont="1" applyFill="1" applyBorder="1" applyAlignment="1">
      <alignment horizontal="right"/>
    </xf>
    <xf numFmtId="0" fontId="2" fillId="11" borderId="0" xfId="0" applyFont="1" applyFill="1" applyProtection="1">
      <protection hidden="1"/>
    </xf>
    <xf numFmtId="0" fontId="0" fillId="11" borderId="0" xfId="0" applyFill="1"/>
    <xf numFmtId="0" fontId="14" fillId="0" borderId="0" xfId="0" applyFont="1"/>
    <xf numFmtId="0" fontId="2" fillId="11" borderId="0" xfId="0" applyFont="1" applyFill="1"/>
    <xf numFmtId="0" fontId="14" fillId="0" borderId="27" xfId="0" applyFont="1" applyFill="1" applyBorder="1" applyAlignment="1" applyProtection="1">
      <alignment horizontal="center"/>
      <protection locked="0" hidden="1"/>
    </xf>
    <xf numFmtId="0" fontId="2" fillId="0" borderId="79" xfId="0" applyFont="1" applyBorder="1" applyAlignment="1" applyProtection="1">
      <alignment horizontal="center"/>
      <protection locked="0" hidden="1"/>
    </xf>
    <xf numFmtId="4" fontId="2" fillId="0" borderId="81" xfId="0" applyNumberFormat="1" applyFont="1" applyFill="1" applyBorder="1" applyAlignment="1" applyProtection="1">
      <protection locked="0" hidden="1"/>
    </xf>
    <xf numFmtId="0" fontId="0" fillId="0" borderId="2" xfId="0" applyBorder="1" applyAlignment="1" applyProtection="1">
      <alignment vertical="center"/>
      <protection locked="0" hidden="1"/>
    </xf>
    <xf numFmtId="0" fontId="2" fillId="0" borderId="2" xfId="0" applyFont="1" applyBorder="1" applyAlignment="1" applyProtection="1">
      <alignment horizontal="center" vertical="center" wrapText="1"/>
      <protection locked="0" hidden="1"/>
    </xf>
    <xf numFmtId="0" fontId="0" fillId="0" borderId="2" xfId="0" applyBorder="1" applyProtection="1">
      <protection locked="0" hidden="1"/>
    </xf>
    <xf numFmtId="0" fontId="2" fillId="0" borderId="2" xfId="0" applyFont="1" applyBorder="1" applyProtection="1">
      <protection locked="0" hidden="1"/>
    </xf>
    <xf numFmtId="0" fontId="0" fillId="0" borderId="2" xfId="0" applyBorder="1" applyAlignment="1" applyProtection="1">
      <protection locked="0" hidden="1"/>
    </xf>
    <xf numFmtId="0" fontId="2" fillId="0" borderId="2" xfId="0" applyFont="1" applyBorder="1" applyAlignment="1" applyProtection="1">
      <alignment horizontal="center" wrapText="1"/>
      <protection locked="0" hidden="1"/>
    </xf>
    <xf numFmtId="0" fontId="0" fillId="0" borderId="0" xfId="0" applyProtection="1">
      <protection locked="0"/>
    </xf>
    <xf numFmtId="0" fontId="3" fillId="0" borderId="0" xfId="0" applyFont="1" applyFill="1" applyBorder="1" applyAlignment="1" applyProtection="1">
      <alignment horizontal="center" vertical="center"/>
      <protection locked="0"/>
    </xf>
    <xf numFmtId="0" fontId="0" fillId="0" borderId="0" xfId="0" applyBorder="1" applyProtection="1">
      <protection locked="0"/>
    </xf>
    <xf numFmtId="0" fontId="0" fillId="0" borderId="0" xfId="0" applyFill="1" applyProtection="1">
      <protection locked="0"/>
    </xf>
    <xf numFmtId="4" fontId="0" fillId="0" borderId="2" xfId="0" applyNumberFormat="1" applyBorder="1" applyProtection="1">
      <protection locked="0" hidden="1"/>
    </xf>
    <xf numFmtId="4" fontId="0" fillId="0" borderId="94" xfId="0" applyNumberFormat="1" applyBorder="1" applyProtection="1">
      <protection locked="0" hidden="1"/>
    </xf>
    <xf numFmtId="4" fontId="0" fillId="0" borderId="34" xfId="0" applyNumberFormat="1" applyBorder="1" applyProtection="1">
      <protection locked="0" hidden="1"/>
    </xf>
    <xf numFmtId="2" fontId="0" fillId="0" borderId="0" xfId="0" applyNumberFormat="1" applyFill="1" applyBorder="1" applyAlignment="1" applyProtection="1">
      <protection locked="0" hidden="1"/>
    </xf>
    <xf numFmtId="4" fontId="2" fillId="0" borderId="0" xfId="0" applyNumberFormat="1" applyFont="1" applyFill="1" applyBorder="1" applyAlignment="1" applyProtection="1">
      <protection locked="0" hidden="1"/>
    </xf>
    <xf numFmtId="165" fontId="2" fillId="0" borderId="0" xfId="0" applyNumberFormat="1" applyFont="1" applyFill="1" applyBorder="1" applyAlignment="1" applyProtection="1">
      <protection locked="0" hidden="1"/>
    </xf>
    <xf numFmtId="0" fontId="6" fillId="0" borderId="74" xfId="0" applyNumberFormat="1" applyFont="1" applyFill="1" applyBorder="1" applyAlignment="1" applyProtection="1">
      <alignment horizontal="center"/>
      <protection locked="0" hidden="1"/>
    </xf>
    <xf numFmtId="0" fontId="6" fillId="0" borderId="73" xfId="0" applyNumberFormat="1" applyFont="1" applyFill="1" applyBorder="1" applyAlignment="1" applyProtection="1">
      <alignment horizontal="center"/>
      <protection locked="0" hidden="1"/>
    </xf>
    <xf numFmtId="0" fontId="6" fillId="0" borderId="77" xfId="0" applyNumberFormat="1" applyFont="1" applyFill="1" applyBorder="1" applyAlignment="1" applyProtection="1">
      <alignment horizontal="center"/>
      <protection locked="0" hidden="1"/>
    </xf>
    <xf numFmtId="0" fontId="6" fillId="0" borderId="72" xfId="0" applyNumberFormat="1" applyFont="1" applyFill="1" applyBorder="1" applyAlignment="1" applyProtection="1">
      <alignment horizontal="center"/>
      <protection locked="0" hidden="1"/>
    </xf>
    <xf numFmtId="0" fontId="6" fillId="0" borderId="74" xfId="0" applyFont="1" applyFill="1" applyBorder="1" applyAlignment="1" applyProtection="1">
      <alignment horizontal="center"/>
      <protection locked="0" hidden="1"/>
    </xf>
    <xf numFmtId="0" fontId="6" fillId="0" borderId="73" xfId="0" applyFont="1" applyFill="1" applyBorder="1" applyAlignment="1" applyProtection="1">
      <alignment horizontal="center"/>
      <protection locked="0" hidden="1"/>
    </xf>
    <xf numFmtId="0" fontId="6" fillId="0" borderId="72" xfId="0" applyFont="1" applyFill="1" applyBorder="1" applyAlignment="1" applyProtection="1">
      <alignment horizontal="center"/>
      <protection locked="0" hidden="1"/>
    </xf>
    <xf numFmtId="164" fontId="1" fillId="0" borderId="0" xfId="0" applyNumberFormat="1" applyFont="1" applyProtection="1">
      <protection locked="0"/>
    </xf>
    <xf numFmtId="0" fontId="0" fillId="0" borderId="69" xfId="0" applyBorder="1" applyProtection="1">
      <protection locked="0"/>
    </xf>
    <xf numFmtId="0" fontId="6" fillId="21" borderId="19" xfId="0" applyFont="1" applyFill="1" applyBorder="1"/>
    <xf numFmtId="0" fontId="2" fillId="0" borderId="0" xfId="0" applyFont="1" applyFill="1" applyBorder="1" applyAlignment="1" applyProtection="1">
      <protection locked="0" hidden="1"/>
    </xf>
    <xf numFmtId="0" fontId="0" fillId="0" borderId="1" xfId="0" applyBorder="1" applyAlignment="1" applyProtection="1">
      <alignment vertical="center"/>
      <protection locked="0" hidden="1"/>
    </xf>
    <xf numFmtId="0" fontId="2" fillId="0" borderId="1" xfId="0" applyFont="1" applyBorder="1" applyAlignment="1" applyProtection="1">
      <alignment horizontal="center" vertical="center" wrapText="1"/>
      <protection locked="0" hidden="1"/>
    </xf>
    <xf numFmtId="0" fontId="0" fillId="0" borderId="23" xfId="0" applyBorder="1" applyProtection="1">
      <protection hidden="1"/>
    </xf>
    <xf numFmtId="0" fontId="0" fillId="0" borderId="21" xfId="0" applyBorder="1" applyProtection="1">
      <protection locked="0" hidden="1"/>
    </xf>
    <xf numFmtId="0" fontId="5" fillId="0" borderId="2" xfId="0" applyFont="1" applyBorder="1" applyProtection="1">
      <protection locked="0" hidden="1"/>
    </xf>
    <xf numFmtId="0" fontId="5" fillId="0" borderId="0" xfId="0" applyFont="1" applyFill="1" applyBorder="1" applyProtection="1">
      <protection locked="0" hidden="1"/>
    </xf>
    <xf numFmtId="0" fontId="5" fillId="0" borderId="0" xfId="0" applyFont="1" applyProtection="1">
      <protection locked="0"/>
    </xf>
    <xf numFmtId="0" fontId="2" fillId="0" borderId="22" xfId="0" applyFont="1" applyFill="1" applyBorder="1" applyAlignment="1" applyProtection="1">
      <protection locked="0" hidden="1"/>
    </xf>
    <xf numFmtId="4" fontId="19" fillId="0" borderId="79" xfId="0" applyNumberFormat="1" applyFont="1" applyFill="1" applyBorder="1" applyAlignment="1" applyProtection="1">
      <alignment horizontal="center" shrinkToFit="1"/>
      <protection hidden="1"/>
    </xf>
    <xf numFmtId="4" fontId="19" fillId="0" borderId="3" xfId="0" applyNumberFormat="1" applyFont="1" applyFill="1" applyBorder="1" applyAlignment="1" applyProtection="1">
      <alignment horizontal="center" shrinkToFit="1"/>
      <protection hidden="1"/>
    </xf>
    <xf numFmtId="4" fontId="19" fillId="0" borderId="3" xfId="0" applyNumberFormat="1" applyFont="1" applyFill="1" applyBorder="1" applyAlignment="1" applyProtection="1">
      <alignment shrinkToFit="1"/>
      <protection hidden="1"/>
    </xf>
    <xf numFmtId="4" fontId="2" fillId="0" borderId="79" xfId="0" applyNumberFormat="1" applyFont="1" applyFill="1" applyBorder="1" applyAlignment="1" applyProtection="1">
      <alignment shrinkToFit="1"/>
      <protection hidden="1"/>
    </xf>
    <xf numFmtId="4" fontId="19" fillId="22" borderId="79" xfId="0" applyNumberFormat="1" applyFont="1" applyFill="1" applyBorder="1" applyAlignment="1" applyProtection="1">
      <alignment horizontal="center" shrinkToFit="1"/>
      <protection hidden="1"/>
    </xf>
    <xf numFmtId="4" fontId="5" fillId="22" borderId="79" xfId="0" applyNumberFormat="1" applyFont="1" applyFill="1" applyBorder="1" applyAlignment="1" applyProtection="1">
      <alignment horizontal="center" shrinkToFit="1"/>
      <protection hidden="1"/>
    </xf>
    <xf numFmtId="167" fontId="5" fillId="22" borderId="79" xfId="0" applyNumberFormat="1" applyFont="1" applyFill="1" applyBorder="1" applyAlignment="1" applyProtection="1">
      <alignment shrinkToFit="1"/>
      <protection hidden="1"/>
    </xf>
    <xf numFmtId="4" fontId="5" fillId="0" borderId="79" xfId="0" applyNumberFormat="1" applyFont="1" applyFill="1" applyBorder="1" applyAlignment="1" applyProtection="1">
      <alignment horizontal="center" shrinkToFit="1"/>
      <protection hidden="1"/>
    </xf>
    <xf numFmtId="4" fontId="5" fillId="0" borderId="79" xfId="0" applyNumberFormat="1" applyFont="1" applyFill="1" applyBorder="1" applyAlignment="1" applyProtection="1">
      <alignment shrinkToFit="1"/>
      <protection hidden="1"/>
    </xf>
    <xf numFmtId="4" fontId="19" fillId="23" borderId="79" xfId="0" applyNumberFormat="1" applyFont="1" applyFill="1" applyBorder="1" applyAlignment="1" applyProtection="1">
      <alignment horizontal="center" shrinkToFit="1"/>
      <protection hidden="1"/>
    </xf>
    <xf numFmtId="4" fontId="5" fillId="23" borderId="79" xfId="0" applyNumberFormat="1" applyFont="1" applyFill="1" applyBorder="1" applyAlignment="1" applyProtection="1">
      <alignment horizontal="center" shrinkToFit="1"/>
      <protection hidden="1"/>
    </xf>
    <xf numFmtId="167" fontId="5" fillId="23" borderId="79" xfId="0" applyNumberFormat="1" applyFont="1" applyFill="1" applyBorder="1" applyAlignment="1" applyProtection="1">
      <alignment shrinkToFit="1"/>
      <protection hidden="1"/>
    </xf>
    <xf numFmtId="167" fontId="5" fillId="0" borderId="79" xfId="0" applyNumberFormat="1" applyFont="1" applyFill="1" applyBorder="1" applyAlignment="1" applyProtection="1">
      <alignment shrinkToFit="1"/>
      <protection hidden="1"/>
    </xf>
    <xf numFmtId="4" fontId="19" fillId="18" borderId="79" xfId="0" applyNumberFormat="1" applyFont="1" applyFill="1" applyBorder="1" applyAlignment="1" applyProtection="1">
      <alignment horizontal="center" shrinkToFit="1"/>
      <protection hidden="1"/>
    </xf>
    <xf numFmtId="4" fontId="5" fillId="18" borderId="79" xfId="0" applyNumberFormat="1" applyFont="1" applyFill="1" applyBorder="1" applyAlignment="1" applyProtection="1">
      <alignment horizontal="center" shrinkToFit="1"/>
      <protection hidden="1"/>
    </xf>
    <xf numFmtId="167" fontId="5" fillId="18" borderId="79" xfId="0" applyNumberFormat="1" applyFont="1" applyFill="1" applyBorder="1" applyAlignment="1" applyProtection="1">
      <alignment shrinkToFit="1"/>
      <protection hidden="1"/>
    </xf>
    <xf numFmtId="4" fontId="19" fillId="18" borderId="32" xfId="0" applyNumberFormat="1" applyFont="1" applyFill="1" applyBorder="1" applyAlignment="1" applyProtection="1">
      <alignment horizontal="center" shrinkToFit="1"/>
      <protection hidden="1"/>
    </xf>
    <xf numFmtId="167" fontId="5" fillId="18" borderId="32" xfId="0" applyNumberFormat="1" applyFont="1" applyFill="1" applyBorder="1" applyAlignment="1" applyProtection="1">
      <alignment shrinkToFit="1"/>
      <protection hidden="1"/>
    </xf>
    <xf numFmtId="4" fontId="2" fillId="11" borderId="79" xfId="0" applyNumberFormat="1" applyFont="1" applyFill="1" applyBorder="1" applyProtection="1">
      <protection hidden="1"/>
    </xf>
    <xf numFmtId="4" fontId="5" fillId="11" borderId="79" xfId="0" applyNumberFormat="1" applyFont="1" applyFill="1" applyBorder="1" applyAlignment="1" applyProtection="1">
      <alignment horizontal="center"/>
      <protection hidden="1"/>
    </xf>
    <xf numFmtId="167" fontId="5" fillId="11" borderId="79" xfId="0" applyNumberFormat="1" applyFont="1" applyFill="1" applyBorder="1" applyAlignment="1" applyProtection="1">
      <alignment horizontal="right"/>
      <protection hidden="1"/>
    </xf>
    <xf numFmtId="167" fontId="5" fillId="11" borderId="79" xfId="0" applyNumberFormat="1" applyFont="1" applyFill="1" applyBorder="1" applyProtection="1">
      <protection hidden="1"/>
    </xf>
    <xf numFmtId="4" fontId="19" fillId="0" borderId="32" xfId="0" applyNumberFormat="1" applyFont="1" applyFill="1" applyBorder="1" applyAlignment="1" applyProtection="1">
      <alignment horizontal="center" shrinkToFit="1"/>
      <protection hidden="1"/>
    </xf>
    <xf numFmtId="4" fontId="5" fillId="0" borderId="32" xfId="0" applyNumberFormat="1" applyFont="1" applyFill="1" applyBorder="1" applyAlignment="1" applyProtection="1">
      <alignment horizontal="center" shrinkToFit="1"/>
      <protection hidden="1"/>
    </xf>
    <xf numFmtId="167" fontId="2" fillId="0" borderId="32" xfId="0" applyNumberFormat="1" applyFont="1" applyFill="1" applyBorder="1" applyAlignment="1" applyProtection="1">
      <alignment horizontal="center" shrinkToFit="1"/>
      <protection hidden="1"/>
    </xf>
    <xf numFmtId="167" fontId="5" fillId="0" borderId="32" xfId="0" applyNumberFormat="1" applyFont="1" applyFill="1" applyBorder="1" applyAlignment="1" applyProtection="1">
      <alignment shrinkToFit="1"/>
      <protection hidden="1"/>
    </xf>
    <xf numFmtId="4" fontId="2" fillId="25" borderId="79" xfId="0" applyNumberFormat="1" applyFont="1" applyFill="1" applyBorder="1" applyAlignment="1" applyProtection="1">
      <alignment horizontal="center" vertical="center"/>
      <protection hidden="1"/>
    </xf>
    <xf numFmtId="4" fontId="19" fillId="25" borderId="79" xfId="0" applyNumberFormat="1" applyFont="1" applyFill="1" applyBorder="1" applyAlignment="1" applyProtection="1">
      <alignment horizontal="center" shrinkToFit="1"/>
      <protection hidden="1"/>
    </xf>
    <xf numFmtId="4" fontId="2" fillId="25" borderId="79" xfId="0" applyNumberFormat="1" applyFont="1" applyFill="1" applyBorder="1" applyAlignment="1" applyProtection="1">
      <alignment horizontal="center"/>
      <protection hidden="1"/>
    </xf>
    <xf numFmtId="167" fontId="3" fillId="0" borderId="0" xfId="0" applyNumberFormat="1" applyFont="1" applyFill="1" applyBorder="1" applyAlignment="1" applyProtection="1">
      <alignment horizontal="center" shrinkToFit="1"/>
      <protection hidden="1"/>
    </xf>
    <xf numFmtId="0" fontId="0" fillId="0" borderId="0" xfId="0" applyProtection="1">
      <protection locked="0" hidden="1"/>
    </xf>
    <xf numFmtId="167" fontId="2" fillId="0" borderId="0" xfId="0" applyNumberFormat="1" applyFont="1" applyProtection="1">
      <protection hidden="1"/>
    </xf>
    <xf numFmtId="0" fontId="2" fillId="0" borderId="0" xfId="0" applyFont="1" applyAlignment="1">
      <alignment wrapText="1"/>
    </xf>
    <xf numFmtId="0" fontId="0" fillId="0" borderId="0" xfId="0" applyAlignment="1">
      <alignment wrapText="1"/>
    </xf>
    <xf numFmtId="0" fontId="2" fillId="10" borderId="0" xfId="0" applyFont="1" applyFill="1" applyAlignment="1">
      <alignment wrapText="1"/>
    </xf>
    <xf numFmtId="0" fontId="2" fillId="2" borderId="33" xfId="0" applyFont="1" applyFill="1" applyBorder="1" applyAlignment="1" applyProtection="1">
      <alignment horizontal="left"/>
      <protection hidden="1"/>
    </xf>
    <xf numFmtId="0" fontId="2" fillId="2" borderId="34" xfId="0" applyFont="1" applyFill="1" applyBorder="1" applyAlignment="1" applyProtection="1">
      <alignment horizontal="left"/>
      <protection hidden="1"/>
    </xf>
    <xf numFmtId="0" fontId="5" fillId="0" borderId="0" xfId="1" applyFont="1" applyBorder="1" applyAlignment="1" applyProtection="1">
      <alignment horizontal="center"/>
      <protection locked="0" hidden="1"/>
    </xf>
    <xf numFmtId="0" fontId="5" fillId="0" borderId="0" xfId="0" applyFont="1" applyBorder="1" applyAlignment="1" applyProtection="1">
      <alignment horizontal="center"/>
      <protection locked="0" hidden="1"/>
    </xf>
    <xf numFmtId="0" fontId="3" fillId="2" borderId="29" xfId="0" applyFont="1" applyFill="1" applyBorder="1" applyAlignment="1" applyProtection="1">
      <alignment horizontal="center" vertical="center"/>
      <protection hidden="1"/>
    </xf>
    <xf numFmtId="0" fontId="2" fillId="2" borderId="56" xfId="0" applyFont="1" applyFill="1" applyBorder="1" applyAlignment="1" applyProtection="1">
      <alignment horizontal="left"/>
      <protection hidden="1"/>
    </xf>
    <xf numFmtId="0" fontId="2" fillId="2" borderId="57" xfId="0" applyFont="1" applyFill="1" applyBorder="1" applyAlignment="1" applyProtection="1">
      <alignment horizontal="left"/>
      <protection hidden="1"/>
    </xf>
    <xf numFmtId="0" fontId="0" fillId="0" borderId="65" xfId="0" applyBorder="1" applyAlignment="1" applyProtection="1">
      <alignment horizontal="center"/>
      <protection locked="0" hidden="1"/>
    </xf>
    <xf numFmtId="0" fontId="0" fillId="0" borderId="0" xfId="0" applyBorder="1" applyAlignment="1" applyProtection="1">
      <alignment horizontal="center"/>
      <protection locked="0" hidden="1"/>
    </xf>
    <xf numFmtId="0" fontId="14" fillId="12" borderId="35" xfId="0" applyFont="1" applyFill="1" applyBorder="1" applyAlignment="1" applyProtection="1">
      <alignment horizontal="left"/>
      <protection hidden="1"/>
    </xf>
    <xf numFmtId="0" fontId="14" fillId="12" borderId="36" xfId="0" applyFont="1" applyFill="1" applyBorder="1" applyAlignment="1" applyProtection="1">
      <alignment horizontal="left"/>
      <protection hidden="1"/>
    </xf>
    <xf numFmtId="0" fontId="13" fillId="0" borderId="27" xfId="0" applyFont="1" applyBorder="1" applyAlignment="1" applyProtection="1">
      <alignment horizontal="center"/>
      <protection locked="0" hidden="1"/>
    </xf>
    <xf numFmtId="0" fontId="2" fillId="0" borderId="23" xfId="0" applyFont="1" applyBorder="1" applyAlignment="1" applyProtection="1">
      <alignment horizontal="left"/>
      <protection hidden="1"/>
    </xf>
    <xf numFmtId="0" fontId="6" fillId="2" borderId="66" xfId="0" applyFont="1" applyFill="1" applyBorder="1" applyAlignment="1" applyProtection="1">
      <alignment horizontal="center" vertical="center" wrapText="1"/>
      <protection hidden="1"/>
    </xf>
    <xf numFmtId="0" fontId="6" fillId="2" borderId="64" xfId="0" applyFont="1" applyFill="1" applyBorder="1" applyAlignment="1" applyProtection="1">
      <alignment horizontal="center" vertical="center" wrapText="1"/>
      <protection hidden="1"/>
    </xf>
    <xf numFmtId="0" fontId="6" fillId="2" borderId="47"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2" fillId="2" borderId="47"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6" fillId="11" borderId="47" xfId="0" applyFont="1" applyFill="1" applyBorder="1" applyAlignment="1" applyProtection="1">
      <alignment horizontal="center" vertical="center" wrapText="1"/>
      <protection locked="0" hidden="1"/>
    </xf>
    <xf numFmtId="0" fontId="0" fillId="0" borderId="11" xfId="0" applyBorder="1" applyAlignment="1">
      <alignment horizontal="center" vertical="center" wrapText="1"/>
    </xf>
    <xf numFmtId="0" fontId="6" fillId="2" borderId="7"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24" fillId="0" borderId="47" xfId="0" applyFont="1" applyBorder="1" applyAlignment="1" applyProtection="1">
      <alignment horizontal="center" vertical="center"/>
      <protection locked="0" hidden="1"/>
    </xf>
    <xf numFmtId="0" fontId="24" fillId="0" borderId="11" xfId="0" applyFont="1" applyBorder="1" applyAlignment="1" applyProtection="1">
      <alignment horizontal="center" vertical="center"/>
      <protection locked="0" hidden="1"/>
    </xf>
    <xf numFmtId="0" fontId="0" fillId="22" borderId="60" xfId="0" applyFill="1" applyBorder="1" applyAlignment="1" applyProtection="1">
      <alignment horizontal="center" vertical="center"/>
      <protection hidden="1"/>
    </xf>
    <xf numFmtId="0" fontId="0" fillId="22" borderId="13" xfId="0" applyFill="1" applyBorder="1" applyAlignment="1" applyProtection="1">
      <alignment horizontal="center" vertical="center"/>
      <protection hidden="1"/>
    </xf>
    <xf numFmtId="0" fontId="0" fillId="4" borderId="48" xfId="0" applyNumberFormat="1" applyFill="1" applyBorder="1" applyAlignment="1" applyProtection="1">
      <alignment horizontal="center"/>
      <protection hidden="1"/>
    </xf>
    <xf numFmtId="0" fontId="0" fillId="4" borderId="11" xfId="0" applyNumberFormat="1" applyFill="1" applyBorder="1" applyAlignment="1" applyProtection="1">
      <alignment horizontal="center"/>
      <protection hidden="1"/>
    </xf>
    <xf numFmtId="0" fontId="0" fillId="4" borderId="47" xfId="0" applyNumberFormat="1" applyFill="1" applyBorder="1" applyAlignment="1" applyProtection="1">
      <alignment horizontal="center"/>
      <protection hidden="1"/>
    </xf>
    <xf numFmtId="0" fontId="0" fillId="0" borderId="64" xfId="0" applyBorder="1" applyAlignment="1">
      <alignment horizontal="center" vertical="center" wrapText="1"/>
    </xf>
    <xf numFmtId="0" fontId="0" fillId="17" borderId="60" xfId="0" applyFill="1" applyBorder="1" applyAlignment="1" applyProtection="1">
      <alignment horizontal="center" vertical="center"/>
      <protection hidden="1"/>
    </xf>
    <xf numFmtId="0" fontId="0" fillId="17" borderId="13" xfId="0" applyFill="1" applyBorder="1" applyAlignment="1" applyProtection="1">
      <alignment horizontal="center" vertical="center"/>
      <protection hidden="1"/>
    </xf>
    <xf numFmtId="0" fontId="0" fillId="24" borderId="47" xfId="0" applyNumberFormat="1" applyFill="1" applyBorder="1" applyAlignment="1" applyProtection="1">
      <alignment horizontal="center"/>
      <protection locked="0" hidden="1"/>
    </xf>
    <xf numFmtId="0" fontId="0" fillId="24" borderId="48" xfId="0" applyNumberFormat="1" applyFill="1" applyBorder="1" applyAlignment="1" applyProtection="1">
      <alignment horizontal="center"/>
      <protection locked="0" hidden="1"/>
    </xf>
    <xf numFmtId="0" fontId="0" fillId="24" borderId="11" xfId="0" applyNumberFormat="1" applyFill="1" applyBorder="1" applyAlignment="1" applyProtection="1">
      <alignment horizontal="center"/>
      <protection locked="0" hidden="1"/>
    </xf>
    <xf numFmtId="0" fontId="0" fillId="4" borderId="0" xfId="0" applyNumberFormat="1" applyFill="1" applyBorder="1" applyAlignment="1" applyProtection="1">
      <alignment horizontal="center"/>
      <protection hidden="1"/>
    </xf>
    <xf numFmtId="0" fontId="0" fillId="4" borderId="50" xfId="0" applyNumberFormat="1" applyFill="1" applyBorder="1" applyAlignment="1" applyProtection="1">
      <alignment horizontal="center"/>
      <protection hidden="1"/>
    </xf>
    <xf numFmtId="0" fontId="2" fillId="2" borderId="40" xfId="0" applyFont="1" applyFill="1" applyBorder="1" applyAlignment="1" applyProtection="1">
      <alignment horizontal="left"/>
      <protection hidden="1"/>
    </xf>
    <xf numFmtId="0" fontId="2" fillId="2" borderId="19" xfId="0" applyFont="1" applyFill="1" applyBorder="1" applyAlignment="1" applyProtection="1">
      <alignment horizontal="left"/>
      <protection hidden="1"/>
    </xf>
    <xf numFmtId="0" fontId="2" fillId="9" borderId="32" xfId="0" applyFont="1" applyFill="1" applyBorder="1" applyAlignment="1" applyProtection="1">
      <alignment horizontal="center" vertical="center" wrapText="1"/>
      <protection hidden="1"/>
    </xf>
    <xf numFmtId="0" fontId="0" fillId="0" borderId="32" xfId="0" applyBorder="1" applyAlignment="1">
      <alignment horizontal="center" vertical="center" wrapText="1"/>
    </xf>
    <xf numFmtId="0" fontId="2" fillId="11" borderId="49" xfId="0" applyFont="1" applyFill="1" applyBorder="1" applyAlignment="1" applyProtection="1">
      <alignment horizontal="center" vertical="center" wrapText="1"/>
      <protection hidden="1"/>
    </xf>
    <xf numFmtId="0" fontId="0" fillId="0" borderId="7" xfId="0" applyBorder="1" applyAlignment="1">
      <alignment horizontal="center" vertical="center" wrapText="1"/>
    </xf>
    <xf numFmtId="0" fontId="2" fillId="2" borderId="79" xfId="0" applyFont="1" applyFill="1" applyBorder="1" applyAlignment="1" applyProtection="1">
      <alignment horizontal="center" wrapText="1"/>
      <protection hidden="1"/>
    </xf>
    <xf numFmtId="0" fontId="2" fillId="2" borderId="32" xfId="0" applyFont="1" applyFill="1" applyBorder="1" applyAlignment="1" applyProtection="1">
      <alignment horizontal="center" wrapText="1"/>
      <protection hidden="1"/>
    </xf>
    <xf numFmtId="0" fontId="2" fillId="2" borderId="3" xfId="0" applyFont="1" applyFill="1" applyBorder="1" applyAlignment="1" applyProtection="1">
      <alignment horizontal="center" wrapText="1"/>
      <protection hidden="1"/>
    </xf>
    <xf numFmtId="0" fontId="0" fillId="18" borderId="31" xfId="0" applyFill="1" applyBorder="1" applyAlignment="1" applyProtection="1">
      <alignment horizontal="center" vertical="center"/>
      <protection hidden="1"/>
    </xf>
    <xf numFmtId="0" fontId="0" fillId="18" borderId="60" xfId="0" applyFill="1" applyBorder="1" applyAlignment="1" applyProtection="1">
      <alignment horizontal="center" vertical="center"/>
      <protection hidden="1"/>
    </xf>
    <xf numFmtId="0" fontId="0" fillId="18" borderId="80" xfId="0" applyFill="1" applyBorder="1" applyAlignment="1" applyProtection="1">
      <alignment horizontal="center" vertical="center"/>
      <protection hidden="1"/>
    </xf>
    <xf numFmtId="0" fontId="2" fillId="19" borderId="32" xfId="0" applyFont="1" applyFill="1" applyBorder="1" applyAlignment="1" applyProtection="1">
      <alignment horizontal="center" wrapText="1"/>
      <protection hidden="1"/>
    </xf>
    <xf numFmtId="0" fontId="0" fillId="0" borderId="3" xfId="0" applyBorder="1" applyAlignment="1">
      <alignment horizontal="center" wrapText="1"/>
    </xf>
    <xf numFmtId="0" fontId="2" fillId="20" borderId="32" xfId="0" applyFont="1" applyFill="1" applyBorder="1" applyAlignment="1" applyProtection="1">
      <alignment horizontal="center" vertical="center" wrapText="1"/>
      <protection hidden="1"/>
    </xf>
    <xf numFmtId="0" fontId="0" fillId="0" borderId="3" xfId="0" applyBorder="1" applyAlignment="1">
      <alignment horizontal="center" vertical="center" wrapText="1"/>
    </xf>
    <xf numFmtId="0" fontId="0" fillId="2" borderId="79" xfId="0" applyFill="1" applyBorder="1" applyAlignment="1" applyProtection="1">
      <alignment horizontal="left"/>
      <protection hidden="1"/>
    </xf>
    <xf numFmtId="0" fontId="5" fillId="2" borderId="79" xfId="0" applyFont="1" applyFill="1" applyBorder="1" applyAlignment="1" applyProtection="1">
      <alignment horizontal="left" vertical="center" wrapText="1"/>
      <protection hidden="1"/>
    </xf>
    <xf numFmtId="0" fontId="0" fillId="2" borderId="79" xfId="0" applyFill="1" applyBorder="1" applyAlignment="1" applyProtection="1">
      <alignment horizontal="left" vertical="center"/>
      <protection hidden="1"/>
    </xf>
    <xf numFmtId="0" fontId="2" fillId="11" borderId="79" xfId="0" applyFont="1" applyFill="1" applyBorder="1" applyAlignment="1" applyProtection="1">
      <alignment horizontal="center" wrapText="1"/>
      <protection hidden="1"/>
    </xf>
    <xf numFmtId="0" fontId="2" fillId="8" borderId="79" xfId="0" applyFont="1" applyFill="1" applyBorder="1" applyAlignment="1" applyProtection="1">
      <alignment horizontal="center" wrapText="1"/>
      <protection hidden="1"/>
    </xf>
    <xf numFmtId="0" fontId="2" fillId="8" borderId="32" xfId="0" applyFont="1" applyFill="1" applyBorder="1" applyAlignment="1" applyProtection="1">
      <alignment horizontal="center" wrapText="1"/>
      <protection hidden="1"/>
    </xf>
    <xf numFmtId="0" fontId="8" fillId="8" borderId="32" xfId="0" applyFont="1" applyFill="1" applyBorder="1" applyAlignment="1" applyProtection="1">
      <alignment horizontal="center" wrapText="1"/>
      <protection hidden="1"/>
    </xf>
    <xf numFmtId="0" fontId="2" fillId="20" borderId="32" xfId="0" applyFont="1" applyFill="1" applyBorder="1" applyAlignment="1" applyProtection="1">
      <alignment horizontal="center" wrapText="1"/>
      <protection hidden="1"/>
    </xf>
    <xf numFmtId="0" fontId="3" fillId="0" borderId="84" xfId="0" applyFont="1" applyBorder="1" applyAlignment="1" applyProtection="1">
      <alignment horizontal="center"/>
      <protection hidden="1"/>
    </xf>
    <xf numFmtId="0" fontId="3" fillId="0" borderId="85" xfId="0" applyFont="1" applyBorder="1" applyAlignment="1" applyProtection="1">
      <alignment horizontal="center"/>
      <protection hidden="1"/>
    </xf>
    <xf numFmtId="0" fontId="3" fillId="0" borderId="86" xfId="0" applyFont="1" applyBorder="1" applyAlignment="1" applyProtection="1">
      <alignment horizontal="center"/>
      <protection hidden="1"/>
    </xf>
    <xf numFmtId="0" fontId="2" fillId="0" borderId="26" xfId="0" applyFont="1" applyBorder="1" applyAlignment="1" applyProtection="1">
      <alignment horizontal="left"/>
      <protection hidden="1"/>
    </xf>
    <xf numFmtId="0" fontId="2" fillId="0" borderId="58"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4" fillId="0" borderId="82" xfId="0" applyFont="1" applyBorder="1" applyAlignment="1" applyProtection="1">
      <protection hidden="1"/>
    </xf>
    <xf numFmtId="0" fontId="4" fillId="0" borderId="57" xfId="0" applyFont="1" applyBorder="1" applyAlignment="1" applyProtection="1">
      <protection hidden="1"/>
    </xf>
    <xf numFmtId="0" fontId="4" fillId="0" borderId="83" xfId="0" applyFont="1" applyBorder="1" applyAlignment="1" applyProtection="1">
      <protection hidden="1"/>
    </xf>
    <xf numFmtId="9" fontId="2" fillId="12" borderId="81" xfId="0" applyNumberFormat="1" applyFont="1" applyFill="1" applyBorder="1" applyAlignment="1">
      <alignment horizontal="center" vertical="center" wrapText="1"/>
    </xf>
    <xf numFmtId="0" fontId="0" fillId="0" borderId="88" xfId="0" applyBorder="1" applyAlignment="1">
      <alignment horizontal="center" vertical="center" wrapText="1"/>
    </xf>
    <xf numFmtId="4" fontId="2" fillId="8" borderId="81" xfId="0" applyNumberFormat="1" applyFont="1" applyFill="1" applyBorder="1" applyAlignment="1" applyProtection="1">
      <alignment horizontal="center"/>
      <protection hidden="1"/>
    </xf>
    <xf numFmtId="0" fontId="0" fillId="0" borderId="88" xfId="0" applyBorder="1" applyAlignment="1">
      <alignment horizontal="center"/>
    </xf>
    <xf numFmtId="165" fontId="2" fillId="12" borderId="81" xfId="0" applyNumberFormat="1" applyFont="1" applyFill="1" applyBorder="1" applyAlignment="1" applyProtection="1">
      <alignment horizontal="center"/>
      <protection hidden="1"/>
    </xf>
    <xf numFmtId="0" fontId="2" fillId="2" borderId="79" xfId="0" applyFont="1" applyFill="1" applyBorder="1" applyAlignment="1" applyProtection="1">
      <alignment horizontal="left"/>
      <protection hidden="1"/>
    </xf>
    <xf numFmtId="0" fontId="2" fillId="0" borderId="66" xfId="0" applyFont="1" applyBorder="1" applyAlignment="1" applyProtection="1">
      <alignment horizontal="center" vertical="center"/>
      <protection hidden="1"/>
    </xf>
    <xf numFmtId="0" fontId="0" fillId="0" borderId="49" xfId="0" applyBorder="1" applyAlignment="1">
      <alignment horizontal="center" vertical="center"/>
    </xf>
    <xf numFmtId="0" fontId="0" fillId="0" borderId="7" xfId="0" applyBorder="1" applyAlignment="1">
      <alignment horizontal="center" vertical="center"/>
    </xf>
    <xf numFmtId="0" fontId="0" fillId="0" borderId="64" xfId="0" applyBorder="1" applyAlignment="1">
      <alignment horizontal="center" vertical="center"/>
    </xf>
    <xf numFmtId="0" fontId="0" fillId="0" borderId="59" xfId="0" applyBorder="1" applyAlignment="1">
      <alignment horizontal="center" vertical="center"/>
    </xf>
    <xf numFmtId="0" fontId="0" fillId="0" borderId="12" xfId="0" applyBorder="1" applyAlignment="1">
      <alignment horizontal="center" vertical="center"/>
    </xf>
    <xf numFmtId="0" fontId="3" fillId="26" borderId="79" xfId="0" applyFont="1" applyFill="1" applyBorder="1" applyAlignment="1" applyProtection="1">
      <alignment horizontal="center" vertical="center" wrapText="1"/>
      <protection hidden="1"/>
    </xf>
    <xf numFmtId="0" fontId="0" fillId="0" borderId="79" xfId="0" applyBorder="1" applyAlignment="1">
      <alignment horizontal="center" vertical="center" wrapText="1"/>
    </xf>
    <xf numFmtId="0" fontId="2" fillId="25" borderId="79" xfId="0" applyFont="1" applyFill="1" applyBorder="1" applyAlignment="1" applyProtection="1">
      <alignment horizontal="center" vertical="center" wrapText="1"/>
      <protection hidden="1"/>
    </xf>
    <xf numFmtId="0" fontId="0" fillId="0" borderId="79" xfId="0" applyBorder="1" applyAlignment="1"/>
    <xf numFmtId="0" fontId="0" fillId="0" borderId="79" xfId="0" applyBorder="1" applyAlignment="1">
      <alignment horizontal="center" vertical="center"/>
    </xf>
    <xf numFmtId="0" fontId="2" fillId="25" borderId="81" xfId="0" applyFont="1" applyFill="1" applyBorder="1" applyAlignment="1">
      <alignment horizontal="center" vertical="center" wrapText="1"/>
    </xf>
    <xf numFmtId="0" fontId="0" fillId="0" borderId="81" xfId="0" applyBorder="1" applyAlignment="1">
      <alignment horizontal="center" vertical="center" wrapText="1"/>
    </xf>
    <xf numFmtId="0" fontId="2" fillId="25" borderId="79" xfId="0" applyFont="1" applyFill="1" applyBorder="1" applyAlignment="1">
      <alignment horizontal="center" vertical="center" wrapText="1"/>
    </xf>
    <xf numFmtId="4" fontId="21" fillId="26" borderId="0" xfId="0" applyNumberFormat="1" applyFont="1" applyFill="1" applyBorder="1" applyAlignment="1" applyProtection="1">
      <alignment horizontal="center" vertical="center" textRotation="90"/>
    </xf>
    <xf numFmtId="0" fontId="22" fillId="0" borderId="0" xfId="0" applyFont="1" applyAlignment="1">
      <alignment horizontal="center" vertical="center" textRotation="90"/>
    </xf>
    <xf numFmtId="0" fontId="2" fillId="0" borderId="53" xfId="0" applyFont="1" applyFill="1" applyBorder="1" applyAlignment="1" applyProtection="1">
      <alignment horizontal="center"/>
      <protection hidden="1"/>
    </xf>
    <xf numFmtId="0" fontId="2" fillId="2" borderId="43" xfId="0" applyFont="1" applyFill="1" applyBorder="1" applyAlignment="1" applyProtection="1">
      <alignment horizontal="left"/>
      <protection hidden="1"/>
    </xf>
    <xf numFmtId="0" fontId="2" fillId="2" borderId="44" xfId="0" applyFont="1" applyFill="1" applyBorder="1" applyAlignment="1" applyProtection="1">
      <alignment horizontal="left"/>
      <protection hidden="1"/>
    </xf>
    <xf numFmtId="0" fontId="0" fillId="10" borderId="53" xfId="0" applyFill="1" applyBorder="1" applyAlignment="1">
      <alignment horizontal="center"/>
    </xf>
    <xf numFmtId="0" fontId="0" fillId="10" borderId="0" xfId="0" applyFill="1" applyBorder="1" applyAlignment="1">
      <alignment horizontal="center"/>
    </xf>
    <xf numFmtId="0" fontId="0" fillId="10" borderId="50" xfId="0" applyFill="1" applyBorder="1" applyAlignment="1">
      <alignment horizontal="center"/>
    </xf>
    <xf numFmtId="0" fontId="0" fillId="10" borderId="10" xfId="0" applyFill="1" applyBorder="1" applyAlignment="1">
      <alignment horizontal="center"/>
    </xf>
    <xf numFmtId="0" fontId="0" fillId="10" borderId="27" xfId="0" applyFill="1" applyBorder="1" applyAlignment="1">
      <alignment horizontal="center"/>
    </xf>
    <xf numFmtId="0" fontId="0" fillId="10" borderId="37" xfId="0" applyFill="1" applyBorder="1" applyAlignment="1">
      <alignment horizontal="center"/>
    </xf>
    <xf numFmtId="165"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wrapText="1"/>
      <protection hidden="1"/>
    </xf>
    <xf numFmtId="0" fontId="2" fillId="2" borderId="45" xfId="0" applyFont="1" applyFill="1" applyBorder="1" applyAlignment="1" applyProtection="1">
      <alignment horizontal="left"/>
      <protection hidden="1"/>
    </xf>
    <xf numFmtId="0" fontId="2" fillId="2" borderId="46" xfId="0" applyFont="1" applyFill="1" applyBorder="1" applyAlignment="1" applyProtection="1">
      <alignment horizontal="left"/>
      <protection hidden="1"/>
    </xf>
    <xf numFmtId="4"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2" borderId="35" xfId="0" applyFont="1" applyFill="1" applyBorder="1" applyAlignment="1" applyProtection="1">
      <alignment horizontal="left"/>
      <protection hidden="1"/>
    </xf>
    <xf numFmtId="0" fontId="2" fillId="2" borderId="36" xfId="0" applyFont="1" applyFill="1" applyBorder="1" applyAlignment="1" applyProtection="1">
      <alignment horizontal="left"/>
      <protection hidden="1"/>
    </xf>
    <xf numFmtId="0" fontId="2" fillId="9" borderId="66" xfId="0" applyFont="1" applyFill="1" applyBorder="1" applyAlignment="1" applyProtection="1">
      <alignment horizontal="center"/>
      <protection hidden="1"/>
    </xf>
    <xf numFmtId="0" fontId="2" fillId="9" borderId="49" xfId="0" applyFont="1" applyFill="1" applyBorder="1" applyAlignment="1" applyProtection="1">
      <alignment horizontal="center"/>
      <protection hidden="1"/>
    </xf>
    <xf numFmtId="0" fontId="2" fillId="9" borderId="7" xfId="0" applyFont="1" applyFill="1" applyBorder="1" applyAlignment="1" applyProtection="1">
      <alignment horizontal="center"/>
      <protection hidden="1"/>
    </xf>
    <xf numFmtId="0" fontId="2" fillId="2" borderId="38" xfId="0" applyFont="1" applyFill="1" applyBorder="1" applyAlignment="1" applyProtection="1">
      <alignment horizontal="center" wrapText="1"/>
      <protection hidden="1"/>
    </xf>
    <xf numFmtId="0" fontId="2" fillId="2" borderId="39" xfId="0" applyFont="1" applyFill="1" applyBorder="1" applyAlignment="1" applyProtection="1">
      <alignment horizontal="center" wrapText="1"/>
      <protection hidden="1"/>
    </xf>
    <xf numFmtId="0" fontId="2" fillId="2" borderId="10" xfId="0" applyFont="1" applyFill="1" applyBorder="1" applyAlignment="1" applyProtection="1">
      <alignment horizontal="center" wrapText="1"/>
      <protection hidden="1"/>
    </xf>
    <xf numFmtId="0" fontId="2" fillId="2" borderId="27"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locked="0" hidden="1"/>
    </xf>
    <xf numFmtId="0" fontId="3" fillId="0" borderId="38" xfId="0" applyFont="1" applyFill="1" applyBorder="1" applyAlignment="1" applyProtection="1">
      <alignment horizontal="left" vertical="center"/>
      <protection hidden="1"/>
    </xf>
    <xf numFmtId="0" fontId="0" fillId="0" borderId="39" xfId="0" applyBorder="1" applyAlignment="1">
      <alignment horizontal="left" vertical="center"/>
    </xf>
    <xf numFmtId="0" fontId="2" fillId="2" borderId="81" xfId="0" applyFont="1" applyFill="1" applyBorder="1" applyAlignment="1" applyProtection="1">
      <alignment horizontal="left"/>
      <protection hidden="1"/>
    </xf>
    <xf numFmtId="0" fontId="2" fillId="2" borderId="51" xfId="0" applyFont="1" applyFill="1" applyBorder="1" applyAlignment="1" applyProtection="1">
      <alignment horizontal="left"/>
      <protection hidden="1"/>
    </xf>
    <xf numFmtId="0" fontId="2" fillId="2" borderId="52" xfId="0" applyFont="1" applyFill="1" applyBorder="1" applyAlignment="1" applyProtection="1">
      <alignment horizontal="left"/>
      <protection hidden="1"/>
    </xf>
    <xf numFmtId="49" fontId="0" fillId="2" borderId="38" xfId="0" applyNumberFormat="1" applyFill="1" applyBorder="1" applyAlignment="1" applyProtection="1">
      <alignment horizontal="center"/>
      <protection hidden="1"/>
    </xf>
    <xf numFmtId="49" fontId="0" fillId="0" borderId="39" xfId="0" applyNumberFormat="1" applyBorder="1" applyAlignment="1">
      <alignment horizontal="center"/>
    </xf>
    <xf numFmtId="49" fontId="0" fillId="0" borderId="41" xfId="0" applyNumberFormat="1" applyBorder="1" applyAlignment="1">
      <alignment horizontal="center"/>
    </xf>
    <xf numFmtId="4" fontId="5" fillId="25" borderId="79" xfId="0" applyNumberFormat="1" applyFont="1" applyFill="1" applyBorder="1" applyAlignment="1" applyProtection="1">
      <protection hidden="1"/>
    </xf>
    <xf numFmtId="0" fontId="0" fillId="0" borderId="79" xfId="0" applyBorder="1" applyAlignment="1" applyProtection="1">
      <protection hidden="1"/>
    </xf>
    <xf numFmtId="167" fontId="5" fillId="25" borderId="79" xfId="0" applyNumberFormat="1" applyFont="1" applyFill="1" applyBorder="1" applyAlignment="1" applyProtection="1">
      <protection hidden="1"/>
    </xf>
    <xf numFmtId="4" fontId="20" fillId="25" borderId="79" xfId="0" applyNumberFormat="1" applyFont="1" applyFill="1" applyBorder="1" applyAlignment="1" applyProtection="1">
      <alignment horizontal="center" vertical="center" wrapText="1"/>
      <protection hidden="1"/>
    </xf>
    <xf numFmtId="0" fontId="20" fillId="0" borderId="79" xfId="0" applyFont="1" applyBorder="1" applyAlignment="1" applyProtection="1">
      <alignment horizontal="center" vertical="center" wrapText="1"/>
      <protection hidden="1"/>
    </xf>
    <xf numFmtId="0" fontId="5" fillId="0" borderId="66"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81" xfId="0" applyFont="1" applyFill="1" applyBorder="1" applyAlignment="1" applyProtection="1">
      <alignment horizontal="center" vertical="center" wrapText="1"/>
      <protection hidden="1"/>
    </xf>
    <xf numFmtId="0" fontId="0" fillId="0" borderId="93" xfId="0" applyFill="1" applyBorder="1" applyAlignment="1" applyProtection="1">
      <alignment horizontal="center" vertical="center" wrapText="1"/>
      <protection hidden="1"/>
    </xf>
    <xf numFmtId="0" fontId="0" fillId="0" borderId="88" xfId="0" applyFill="1" applyBorder="1" applyAlignment="1" applyProtection="1">
      <alignment horizontal="center" vertical="center" wrapText="1"/>
      <protection hidden="1"/>
    </xf>
    <xf numFmtId="0" fontId="0" fillId="0" borderId="79" xfId="0" applyBorder="1" applyAlignment="1" applyProtection="1">
      <alignment horizontal="center" vertical="center" wrapText="1"/>
      <protection hidden="1"/>
    </xf>
    <xf numFmtId="0" fontId="2" fillId="25" borderId="79" xfId="0" applyNumberFormat="1" applyFont="1" applyFill="1" applyBorder="1" applyAlignment="1" applyProtection="1">
      <alignment horizontal="center" vertical="center"/>
      <protection hidden="1"/>
    </xf>
  </cellXfs>
  <cellStyles count="4">
    <cellStyle name="Komma" xfId="2" builtinId="3"/>
    <cellStyle name="Link" xfId="1" builtinId="8"/>
    <cellStyle name="Standard" xfId="0" builtinId="0"/>
    <cellStyle name="Währung" xfId="3" builtinId="4"/>
  </cellStyles>
  <dxfs count="0"/>
  <tableStyles count="0" defaultTableStyle="TableStyleMedium9" defaultPivotStyle="PivotStyleLight16"/>
  <colors>
    <mruColors>
      <color rgb="FFCCFFFF"/>
      <color rgb="FFCCFFCC"/>
      <color rgb="FFFFCC99"/>
      <color rgb="FFFF99CC"/>
      <color rgb="FFFF00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tmp"/><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tmp"/><Relationship Id="rId2" Type="http://schemas.openxmlformats.org/officeDocument/2006/relationships/image" Target="../media/image2.tmp"/><Relationship Id="rId16" Type="http://schemas.openxmlformats.org/officeDocument/2006/relationships/image" Target="../media/image16.png"/><Relationship Id="rId1" Type="http://schemas.openxmlformats.org/officeDocument/2006/relationships/image" Target="../media/image1.tmp"/><Relationship Id="rId6" Type="http://schemas.openxmlformats.org/officeDocument/2006/relationships/image" Target="../media/image6.png"/><Relationship Id="rId11" Type="http://schemas.openxmlformats.org/officeDocument/2006/relationships/image" Target="../media/image11.tmp"/><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tmp"/></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256</xdr:row>
      <xdr:rowOff>0</xdr:rowOff>
    </xdr:from>
    <xdr:to>
      <xdr:col>6</xdr:col>
      <xdr:colOff>156230</xdr:colOff>
      <xdr:row>267</xdr:row>
      <xdr:rowOff>139963</xdr:rowOff>
    </xdr:to>
    <xdr:pic>
      <xdr:nvPicPr>
        <xdr:cNvPr id="50" name="Grafik 49" descr="Bildschirmausschnitt">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41677167"/>
          <a:ext cx="4696480" cy="1886213"/>
        </a:xfrm>
        <a:prstGeom prst="rect">
          <a:avLst/>
        </a:prstGeom>
      </xdr:spPr>
    </xdr:pic>
    <xdr:clientData/>
  </xdr:twoCellAnchor>
  <xdr:twoCellAnchor editAs="oneCell">
    <xdr:from>
      <xdr:col>6</xdr:col>
      <xdr:colOff>740833</xdr:colOff>
      <xdr:row>231</xdr:row>
      <xdr:rowOff>21167</xdr:rowOff>
    </xdr:from>
    <xdr:to>
      <xdr:col>12</xdr:col>
      <xdr:colOff>13938</xdr:colOff>
      <xdr:row>260</xdr:row>
      <xdr:rowOff>63501</xdr:rowOff>
    </xdr:to>
    <xdr:pic>
      <xdr:nvPicPr>
        <xdr:cNvPr id="46" name="Grafik 45" descr="Bildschirmausschnitt">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12833" y="37729584"/>
          <a:ext cx="3845105" cy="4646084"/>
        </a:xfrm>
        <a:prstGeom prst="rect">
          <a:avLst/>
        </a:prstGeom>
      </xdr:spPr>
    </xdr:pic>
    <xdr:clientData/>
  </xdr:twoCellAnchor>
  <xdr:twoCellAnchor editAs="oneCell">
    <xdr:from>
      <xdr:col>0</xdr:col>
      <xdr:colOff>0</xdr:colOff>
      <xdr:row>8</xdr:row>
      <xdr:rowOff>0</xdr:rowOff>
    </xdr:from>
    <xdr:to>
      <xdr:col>7</xdr:col>
      <xdr:colOff>704095</xdr:colOff>
      <xdr:row>24</xdr:row>
      <xdr:rowOff>123486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762000" y="1295400"/>
          <a:ext cx="6038095" cy="2714286"/>
        </a:xfrm>
        <a:prstGeom prst="rect">
          <a:avLst/>
        </a:prstGeom>
      </xdr:spPr>
    </xdr:pic>
    <xdr:clientData/>
  </xdr:twoCellAnchor>
  <xdr:twoCellAnchor editAs="oneCell">
    <xdr:from>
      <xdr:col>3</xdr:col>
      <xdr:colOff>391584</xdr:colOff>
      <xdr:row>33</xdr:row>
      <xdr:rowOff>134409</xdr:rowOff>
    </xdr:from>
    <xdr:to>
      <xdr:col>6</xdr:col>
      <xdr:colOff>438917</xdr:colOff>
      <xdr:row>52</xdr:row>
      <xdr:rowOff>153072</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2677584" y="5447242"/>
          <a:ext cx="2333333" cy="3034913"/>
        </a:xfrm>
        <a:prstGeom prst="rect">
          <a:avLst/>
        </a:prstGeom>
      </xdr:spPr>
    </xdr:pic>
    <xdr:clientData/>
  </xdr:twoCellAnchor>
  <xdr:twoCellAnchor editAs="oneCell">
    <xdr:from>
      <xdr:col>0</xdr:col>
      <xdr:colOff>0</xdr:colOff>
      <xdr:row>60</xdr:row>
      <xdr:rowOff>0</xdr:rowOff>
    </xdr:from>
    <xdr:to>
      <xdr:col>2</xdr:col>
      <xdr:colOff>523619</xdr:colOff>
      <xdr:row>80</xdr:row>
      <xdr:rowOff>132929</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762000" y="9229725"/>
          <a:ext cx="2047619" cy="3371429"/>
        </a:xfrm>
        <a:prstGeom prst="rect">
          <a:avLst/>
        </a:prstGeom>
      </xdr:spPr>
    </xdr:pic>
    <xdr:clientData/>
  </xdr:twoCellAnchor>
  <xdr:twoCellAnchor editAs="oneCell">
    <xdr:from>
      <xdr:col>3</xdr:col>
      <xdr:colOff>0</xdr:colOff>
      <xdr:row>60</xdr:row>
      <xdr:rowOff>0</xdr:rowOff>
    </xdr:from>
    <xdr:to>
      <xdr:col>6</xdr:col>
      <xdr:colOff>323524</xdr:colOff>
      <xdr:row>78</xdr:row>
      <xdr:rowOff>85350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stretch>
          <a:fillRect/>
        </a:stretch>
      </xdr:blipFill>
      <xdr:spPr>
        <a:xfrm>
          <a:off x="3048000" y="9229725"/>
          <a:ext cx="2609524" cy="3000000"/>
        </a:xfrm>
        <a:prstGeom prst="rect">
          <a:avLst/>
        </a:prstGeom>
      </xdr:spPr>
    </xdr:pic>
    <xdr:clientData/>
  </xdr:twoCellAnchor>
  <xdr:twoCellAnchor>
    <xdr:from>
      <xdr:col>3</xdr:col>
      <xdr:colOff>76200</xdr:colOff>
      <xdr:row>139</xdr:row>
      <xdr:rowOff>52917</xdr:rowOff>
    </xdr:from>
    <xdr:to>
      <xdr:col>6</xdr:col>
      <xdr:colOff>10583</xdr:colOff>
      <xdr:row>142</xdr:row>
      <xdr:rowOff>152403</xdr:rowOff>
    </xdr:to>
    <xdr:cxnSp macro="">
      <xdr:nvCxnSpPr>
        <xdr:cNvPr id="24" name="Gerade Verbindung mit Pfeil 23">
          <a:extLst>
            <a:ext uri="{FF2B5EF4-FFF2-40B4-BE49-F238E27FC236}">
              <a16:creationId xmlns:a16="http://schemas.microsoft.com/office/drawing/2014/main" id="{00000000-0008-0000-0000-000018000000}"/>
            </a:ext>
          </a:extLst>
        </xdr:cNvPr>
        <xdr:cNvCxnSpPr/>
      </xdr:nvCxnSpPr>
      <xdr:spPr>
        <a:xfrm flipV="1">
          <a:off x="2362200" y="22595417"/>
          <a:ext cx="2220383" cy="57573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151</xdr:row>
      <xdr:rowOff>38100</xdr:rowOff>
    </xdr:from>
    <xdr:to>
      <xdr:col>5</xdr:col>
      <xdr:colOff>723900</xdr:colOff>
      <xdr:row>151</xdr:row>
      <xdr:rowOff>76200</xdr:rowOff>
    </xdr:to>
    <xdr:cxnSp macro="">
      <xdr:nvCxnSpPr>
        <xdr:cNvPr id="26" name="Gerade Verbindung mit Pfeil 25">
          <a:extLst>
            <a:ext uri="{FF2B5EF4-FFF2-40B4-BE49-F238E27FC236}">
              <a16:creationId xmlns:a16="http://schemas.microsoft.com/office/drawing/2014/main" id="{00000000-0008-0000-0000-00001A000000}"/>
            </a:ext>
          </a:extLst>
        </xdr:cNvPr>
        <xdr:cNvCxnSpPr/>
      </xdr:nvCxnSpPr>
      <xdr:spPr>
        <a:xfrm>
          <a:off x="3286125" y="23631525"/>
          <a:ext cx="2009775" cy="381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342900</xdr:colOff>
      <xdr:row>130</xdr:row>
      <xdr:rowOff>95250</xdr:rowOff>
    </xdr:from>
    <xdr:to>
      <xdr:col>3</xdr:col>
      <xdr:colOff>37852</xdr:colOff>
      <xdr:row>154</xdr:row>
      <xdr:rowOff>9050</xdr:rowOff>
    </xdr:to>
    <xdr:pic>
      <xdr:nvPicPr>
        <xdr:cNvPr id="21" name="Grafik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7"/>
        <a:stretch>
          <a:fillRect/>
        </a:stretch>
      </xdr:blipFill>
      <xdr:spPr>
        <a:xfrm>
          <a:off x="1104900" y="20288250"/>
          <a:ext cx="1980952" cy="3800000"/>
        </a:xfrm>
        <a:prstGeom prst="rect">
          <a:avLst/>
        </a:prstGeom>
      </xdr:spPr>
    </xdr:pic>
    <xdr:clientData/>
  </xdr:twoCellAnchor>
  <xdr:twoCellAnchor editAs="oneCell">
    <xdr:from>
      <xdr:col>0</xdr:col>
      <xdr:colOff>19050</xdr:colOff>
      <xdr:row>164</xdr:row>
      <xdr:rowOff>19050</xdr:rowOff>
    </xdr:from>
    <xdr:to>
      <xdr:col>7</xdr:col>
      <xdr:colOff>427907</xdr:colOff>
      <xdr:row>192</xdr:row>
      <xdr:rowOff>142293</xdr:rowOff>
    </xdr:to>
    <xdr:pic>
      <xdr:nvPicPr>
        <xdr:cNvPr id="31" name="Grafik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8"/>
        <a:stretch>
          <a:fillRect/>
        </a:stretch>
      </xdr:blipFill>
      <xdr:spPr>
        <a:xfrm>
          <a:off x="781050" y="25717500"/>
          <a:ext cx="5742857" cy="4657143"/>
        </a:xfrm>
        <a:prstGeom prst="rect">
          <a:avLst/>
        </a:prstGeom>
      </xdr:spPr>
    </xdr:pic>
    <xdr:clientData/>
  </xdr:twoCellAnchor>
  <xdr:twoCellAnchor>
    <xdr:from>
      <xdr:col>6</xdr:col>
      <xdr:colOff>66677</xdr:colOff>
      <xdr:row>260</xdr:row>
      <xdr:rowOff>84666</xdr:rowOff>
    </xdr:from>
    <xdr:to>
      <xdr:col>10</xdr:col>
      <xdr:colOff>42333</xdr:colOff>
      <xdr:row>266</xdr:row>
      <xdr:rowOff>82550</xdr:rowOff>
    </xdr:to>
    <xdr:cxnSp macro="">
      <xdr:nvCxnSpPr>
        <xdr:cNvPr id="25" name="Gerade Verbindung mit Pfeil 24">
          <a:extLst>
            <a:ext uri="{FF2B5EF4-FFF2-40B4-BE49-F238E27FC236}">
              <a16:creationId xmlns:a16="http://schemas.microsoft.com/office/drawing/2014/main" id="{00000000-0008-0000-0000-000019000000}"/>
            </a:ext>
          </a:extLst>
        </xdr:cNvPr>
        <xdr:cNvCxnSpPr>
          <a:cxnSpLocks/>
        </xdr:cNvCxnSpPr>
      </xdr:nvCxnSpPr>
      <xdr:spPr>
        <a:xfrm flipH="1">
          <a:off x="4638677" y="42396833"/>
          <a:ext cx="3023656" cy="9503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30</xdr:row>
      <xdr:rowOff>0</xdr:rowOff>
    </xdr:from>
    <xdr:to>
      <xdr:col>11</xdr:col>
      <xdr:colOff>579905</xdr:colOff>
      <xdr:row>32</xdr:row>
      <xdr:rowOff>28531</xdr:rowOff>
    </xdr:to>
    <xdr:pic>
      <xdr:nvPicPr>
        <xdr:cNvPr id="18" name="Grafik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9"/>
        <a:stretch>
          <a:fillRect/>
        </a:stretch>
      </xdr:blipFill>
      <xdr:spPr>
        <a:xfrm>
          <a:off x="0" y="4600575"/>
          <a:ext cx="8961905" cy="352381"/>
        </a:xfrm>
        <a:prstGeom prst="rect">
          <a:avLst/>
        </a:prstGeom>
      </xdr:spPr>
    </xdr:pic>
    <xdr:clientData/>
  </xdr:twoCellAnchor>
  <xdr:twoCellAnchor>
    <xdr:from>
      <xdr:col>2</xdr:col>
      <xdr:colOff>455083</xdr:colOff>
      <xdr:row>244</xdr:row>
      <xdr:rowOff>105833</xdr:rowOff>
    </xdr:from>
    <xdr:to>
      <xdr:col>8</xdr:col>
      <xdr:colOff>365125</xdr:colOff>
      <xdr:row>258</xdr:row>
      <xdr:rowOff>148166</xdr:rowOff>
    </xdr:to>
    <xdr:cxnSp macro="">
      <xdr:nvCxnSpPr>
        <xdr:cNvPr id="34" name="Gerade Verbindung mit Pfeil 33">
          <a:extLst>
            <a:ext uri="{FF2B5EF4-FFF2-40B4-BE49-F238E27FC236}">
              <a16:creationId xmlns:a16="http://schemas.microsoft.com/office/drawing/2014/main" id="{00000000-0008-0000-0000-000022000000}"/>
            </a:ext>
          </a:extLst>
        </xdr:cNvPr>
        <xdr:cNvCxnSpPr/>
      </xdr:nvCxnSpPr>
      <xdr:spPr>
        <a:xfrm>
          <a:off x="1979083" y="39571083"/>
          <a:ext cx="4482042" cy="22648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529166</xdr:colOff>
      <xdr:row>266</xdr:row>
      <xdr:rowOff>63500</xdr:rowOff>
    </xdr:from>
    <xdr:to>
      <xdr:col>10</xdr:col>
      <xdr:colOff>366880</xdr:colOff>
      <xdr:row>271</xdr:row>
      <xdr:rowOff>145940</xdr:rowOff>
    </xdr:to>
    <xdr:pic>
      <xdr:nvPicPr>
        <xdr:cNvPr id="35" name="Grafik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0"/>
        <a:stretch>
          <a:fillRect/>
        </a:stretch>
      </xdr:blipFill>
      <xdr:spPr>
        <a:xfrm>
          <a:off x="5101166" y="43021250"/>
          <a:ext cx="2885714" cy="876190"/>
        </a:xfrm>
        <a:prstGeom prst="rect">
          <a:avLst/>
        </a:prstGeom>
      </xdr:spPr>
    </xdr:pic>
    <xdr:clientData/>
  </xdr:twoCellAnchor>
  <xdr:twoCellAnchor editAs="oneCell">
    <xdr:from>
      <xdr:col>6</xdr:col>
      <xdr:colOff>84667</xdr:colOff>
      <xdr:row>133</xdr:row>
      <xdr:rowOff>52918</xdr:rowOff>
    </xdr:from>
    <xdr:to>
      <xdr:col>10</xdr:col>
      <xdr:colOff>686218</xdr:colOff>
      <xdr:row>157</xdr:row>
      <xdr:rowOff>21168</xdr:rowOff>
    </xdr:to>
    <xdr:pic>
      <xdr:nvPicPr>
        <xdr:cNvPr id="41" name="Grafik 40" descr="Bildschirmausschnitt">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4656667" y="21642918"/>
          <a:ext cx="3649551" cy="3778250"/>
        </a:xfrm>
        <a:prstGeom prst="rect">
          <a:avLst/>
        </a:prstGeom>
      </xdr:spPr>
    </xdr:pic>
    <xdr:clientData/>
  </xdr:twoCellAnchor>
  <xdr:twoCellAnchor editAs="oneCell">
    <xdr:from>
      <xdr:col>0</xdr:col>
      <xdr:colOff>21167</xdr:colOff>
      <xdr:row>200</xdr:row>
      <xdr:rowOff>116192</xdr:rowOff>
    </xdr:from>
    <xdr:to>
      <xdr:col>5</xdr:col>
      <xdr:colOff>21167</xdr:colOff>
      <xdr:row>224</xdr:row>
      <xdr:rowOff>82040</xdr:rowOff>
    </xdr:to>
    <xdr:pic>
      <xdr:nvPicPr>
        <xdr:cNvPr id="42" name="Grafik 41" descr="Bildschirmausschnitt">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1167" y="32342442"/>
          <a:ext cx="3810000" cy="3924015"/>
        </a:xfrm>
        <a:prstGeom prst="rect">
          <a:avLst/>
        </a:prstGeom>
      </xdr:spPr>
    </xdr:pic>
    <xdr:clientData/>
  </xdr:twoCellAnchor>
  <xdr:twoCellAnchor editAs="oneCell">
    <xdr:from>
      <xdr:col>6</xdr:col>
      <xdr:colOff>757719</xdr:colOff>
      <xdr:row>200</xdr:row>
      <xdr:rowOff>95251</xdr:rowOff>
    </xdr:from>
    <xdr:to>
      <xdr:col>12</xdr:col>
      <xdr:colOff>7489</xdr:colOff>
      <xdr:row>224</xdr:row>
      <xdr:rowOff>74083</xdr:rowOff>
    </xdr:to>
    <xdr:pic>
      <xdr:nvPicPr>
        <xdr:cNvPr id="44" name="Grafik 43" descr="Bildschirmausschnitt">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329719" y="32321501"/>
          <a:ext cx="3821770" cy="3936999"/>
        </a:xfrm>
        <a:prstGeom prst="rect">
          <a:avLst/>
        </a:prstGeom>
      </xdr:spPr>
    </xdr:pic>
    <xdr:clientData/>
  </xdr:twoCellAnchor>
  <xdr:twoCellAnchor editAs="oneCell">
    <xdr:from>
      <xdr:col>0</xdr:col>
      <xdr:colOff>417366</xdr:colOff>
      <xdr:row>229</xdr:row>
      <xdr:rowOff>10582</xdr:rowOff>
    </xdr:from>
    <xdr:to>
      <xdr:col>4</xdr:col>
      <xdr:colOff>191216</xdr:colOff>
      <xdr:row>244</xdr:row>
      <xdr:rowOff>116415</xdr:rowOff>
    </xdr:to>
    <xdr:pic>
      <xdr:nvPicPr>
        <xdr:cNvPr id="45" name="Grafik 44" descr="Bildschirmausschnitt">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417366" y="37369749"/>
          <a:ext cx="2821850" cy="2518833"/>
        </a:xfrm>
        <a:prstGeom prst="rect">
          <a:avLst/>
        </a:prstGeom>
      </xdr:spPr>
    </xdr:pic>
    <xdr:clientData/>
  </xdr:twoCellAnchor>
  <xdr:twoCellAnchor editAs="oneCell">
    <xdr:from>
      <xdr:col>0</xdr:col>
      <xdr:colOff>63500</xdr:colOff>
      <xdr:row>274</xdr:row>
      <xdr:rowOff>42333</xdr:rowOff>
    </xdr:from>
    <xdr:to>
      <xdr:col>7</xdr:col>
      <xdr:colOff>443786</xdr:colOff>
      <xdr:row>285</xdr:row>
      <xdr:rowOff>124654</xdr:rowOff>
    </xdr:to>
    <xdr:pic>
      <xdr:nvPicPr>
        <xdr:cNvPr id="9" name="Grafik 8">
          <a:extLst>
            <a:ext uri="{FF2B5EF4-FFF2-40B4-BE49-F238E27FC236}">
              <a16:creationId xmlns:a16="http://schemas.microsoft.com/office/drawing/2014/main" id="{53CE67B5-24C6-4FD0-ABCA-485EA93ED028}"/>
            </a:ext>
          </a:extLst>
        </xdr:cNvPr>
        <xdr:cNvPicPr>
          <a:picLocks noChangeAspect="1"/>
        </xdr:cNvPicPr>
      </xdr:nvPicPr>
      <xdr:blipFill>
        <a:blip xmlns:r="http://schemas.openxmlformats.org/officeDocument/2006/relationships" r:embed="rId15"/>
        <a:stretch>
          <a:fillRect/>
        </a:stretch>
      </xdr:blipFill>
      <xdr:spPr>
        <a:xfrm>
          <a:off x="63500" y="44577000"/>
          <a:ext cx="5714286" cy="1828571"/>
        </a:xfrm>
        <a:prstGeom prst="rect">
          <a:avLst/>
        </a:prstGeom>
      </xdr:spPr>
    </xdr:pic>
    <xdr:clientData/>
  </xdr:twoCellAnchor>
  <xdr:twoCellAnchor>
    <xdr:from>
      <xdr:col>4</xdr:col>
      <xdr:colOff>592667</xdr:colOff>
      <xdr:row>268</xdr:row>
      <xdr:rowOff>63501</xdr:rowOff>
    </xdr:from>
    <xdr:to>
      <xdr:col>6</xdr:col>
      <xdr:colOff>719667</xdr:colOff>
      <xdr:row>284</xdr:row>
      <xdr:rowOff>10583</xdr:rowOff>
    </xdr:to>
    <xdr:cxnSp macro="">
      <xdr:nvCxnSpPr>
        <xdr:cNvPr id="28" name="Gerade Verbindung mit Pfeil 27">
          <a:extLst>
            <a:ext uri="{FF2B5EF4-FFF2-40B4-BE49-F238E27FC236}">
              <a16:creationId xmlns:a16="http://schemas.microsoft.com/office/drawing/2014/main" id="{F35DE738-437F-4F7B-B7D5-D2002982650F}"/>
            </a:ext>
          </a:extLst>
        </xdr:cNvPr>
        <xdr:cNvCxnSpPr/>
      </xdr:nvCxnSpPr>
      <xdr:spPr>
        <a:xfrm flipH="1" flipV="1">
          <a:off x="3640667" y="43645668"/>
          <a:ext cx="1651000" cy="24870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93</xdr:row>
      <xdr:rowOff>0</xdr:rowOff>
    </xdr:from>
    <xdr:to>
      <xdr:col>13</xdr:col>
      <xdr:colOff>370190</xdr:colOff>
      <xdr:row>111</xdr:row>
      <xdr:rowOff>85357</xdr:rowOff>
    </xdr:to>
    <xdr:pic>
      <xdr:nvPicPr>
        <xdr:cNvPr id="11" name="Grafik 10">
          <a:extLst>
            <a:ext uri="{FF2B5EF4-FFF2-40B4-BE49-F238E27FC236}">
              <a16:creationId xmlns:a16="http://schemas.microsoft.com/office/drawing/2014/main" id="{F4DDC80C-8B65-46CA-8007-0FFE89CB9C7F}"/>
            </a:ext>
          </a:extLst>
        </xdr:cNvPr>
        <xdr:cNvPicPr>
          <a:picLocks noChangeAspect="1"/>
        </xdr:cNvPicPr>
      </xdr:nvPicPr>
      <xdr:blipFill>
        <a:blip xmlns:r="http://schemas.openxmlformats.org/officeDocument/2006/relationships" r:embed="rId16"/>
        <a:stretch>
          <a:fillRect/>
        </a:stretch>
      </xdr:blipFill>
      <xdr:spPr>
        <a:xfrm>
          <a:off x="0" y="14911917"/>
          <a:ext cx="10276190" cy="29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14</xdr:row>
      <xdr:rowOff>111125</xdr:rowOff>
    </xdr:from>
    <xdr:ext cx="65" cy="172227"/>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3505200" y="24580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88"/>
  <sheetViews>
    <sheetView tabSelected="1" topLeftCell="A214" zoomScale="90" zoomScaleNormal="90" workbookViewId="0">
      <selection activeCell="G290" sqref="G290"/>
    </sheetView>
  </sheetViews>
  <sheetFormatPr baseColWidth="10" defaultRowHeight="12.75" x14ac:dyDescent="0.2"/>
  <sheetData>
    <row r="2" spans="1:8" ht="18" x14ac:dyDescent="0.25">
      <c r="A2" s="274" t="s">
        <v>141</v>
      </c>
      <c r="B2" s="62"/>
      <c r="C2" s="62"/>
      <c r="D2" s="62"/>
      <c r="E2" s="62"/>
      <c r="F2" s="62"/>
      <c r="G2" s="62"/>
      <c r="H2" s="62"/>
    </row>
    <row r="3" spans="1:8" x14ac:dyDescent="0.2">
      <c r="A3" t="s">
        <v>120</v>
      </c>
    </row>
    <row r="4" spans="1:8" x14ac:dyDescent="0.2">
      <c r="A4" t="s">
        <v>121</v>
      </c>
    </row>
    <row r="5" spans="1:8" x14ac:dyDescent="0.2">
      <c r="A5" t="s">
        <v>122</v>
      </c>
    </row>
    <row r="7" spans="1:8" x14ac:dyDescent="0.2">
      <c r="A7" t="s">
        <v>131</v>
      </c>
    </row>
    <row r="29" spans="1:1" x14ac:dyDescent="0.2">
      <c r="A29" s="62" t="s">
        <v>123</v>
      </c>
    </row>
    <row r="48" spans="3:3" x14ac:dyDescent="0.2">
      <c r="C48" s="62" t="s">
        <v>125</v>
      </c>
    </row>
    <row r="57" spans="1:1" x14ac:dyDescent="0.2">
      <c r="A57" s="62" t="s">
        <v>145</v>
      </c>
    </row>
    <row r="58" spans="1:1" x14ac:dyDescent="0.2">
      <c r="A58" s="62" t="s">
        <v>124</v>
      </c>
    </row>
    <row r="59" spans="1:1" x14ac:dyDescent="0.2">
      <c r="A59" s="62" t="s">
        <v>146</v>
      </c>
    </row>
    <row r="82" spans="1:1" x14ac:dyDescent="0.2">
      <c r="A82" s="62" t="s">
        <v>149</v>
      </c>
    </row>
    <row r="86" spans="1:1" ht="18" x14ac:dyDescent="0.25">
      <c r="A86" s="274" t="s">
        <v>142</v>
      </c>
    </row>
    <row r="88" spans="1:1" x14ac:dyDescent="0.2">
      <c r="A88" s="255" t="s">
        <v>147</v>
      </c>
    </row>
    <row r="90" spans="1:1" x14ac:dyDescent="0.2">
      <c r="A90" t="s">
        <v>132</v>
      </c>
    </row>
    <row r="91" spans="1:1" x14ac:dyDescent="0.2">
      <c r="A91" t="s">
        <v>126</v>
      </c>
    </row>
    <row r="103" spans="8:8" x14ac:dyDescent="0.2">
      <c r="H103" s="256"/>
    </row>
    <row r="116" spans="1:17" ht="18" x14ac:dyDescent="0.25">
      <c r="A116" s="274" t="s">
        <v>138</v>
      </c>
    </row>
    <row r="118" spans="1:17" x14ac:dyDescent="0.2">
      <c r="A118" s="62" t="s">
        <v>143</v>
      </c>
      <c r="B118" s="62"/>
      <c r="C118" s="62"/>
      <c r="D118" s="62"/>
      <c r="E118" s="62"/>
      <c r="F118" s="62"/>
    </row>
    <row r="119" spans="1:17" ht="27" customHeight="1" x14ac:dyDescent="0.2">
      <c r="A119" s="348" t="s">
        <v>156</v>
      </c>
      <c r="B119" s="348"/>
      <c r="C119" s="348"/>
      <c r="D119" s="348"/>
      <c r="E119" s="348"/>
      <c r="F119" s="348"/>
      <c r="G119" s="348"/>
      <c r="H119" s="348"/>
      <c r="I119" s="348"/>
      <c r="J119" s="348"/>
      <c r="K119" s="348"/>
      <c r="L119" s="348"/>
      <c r="M119" s="169"/>
      <c r="N119" s="169"/>
      <c r="O119" s="169"/>
      <c r="P119" s="169"/>
      <c r="Q119" s="169"/>
    </row>
    <row r="120" spans="1:17" x14ac:dyDescent="0.2">
      <c r="A120" s="272" t="s">
        <v>148</v>
      </c>
      <c r="B120" s="273"/>
      <c r="C120" s="273"/>
      <c r="D120" s="273"/>
      <c r="E120" s="273"/>
    </row>
    <row r="121" spans="1:17" x14ac:dyDescent="0.2">
      <c r="A121" s="62" t="s">
        <v>144</v>
      </c>
    </row>
    <row r="126" spans="1:17" ht="18" x14ac:dyDescent="0.25">
      <c r="A126" s="274" t="s">
        <v>130</v>
      </c>
    </row>
    <row r="128" spans="1:17" x14ac:dyDescent="0.2">
      <c r="A128" s="255" t="s">
        <v>127</v>
      </c>
    </row>
    <row r="129" spans="1:1" x14ac:dyDescent="0.2">
      <c r="A129" s="255" t="s">
        <v>157</v>
      </c>
    </row>
    <row r="130" spans="1:1" x14ac:dyDescent="0.2">
      <c r="A130" s="255" t="s">
        <v>167</v>
      </c>
    </row>
    <row r="163" spans="1:1" x14ac:dyDescent="0.2">
      <c r="A163" s="62" t="s">
        <v>139</v>
      </c>
    </row>
    <row r="195" spans="1:11" x14ac:dyDescent="0.2">
      <c r="A195" s="62" t="s">
        <v>153</v>
      </c>
    </row>
    <row r="196" spans="1:11" x14ac:dyDescent="0.2">
      <c r="A196" s="62" t="s">
        <v>158</v>
      </c>
    </row>
    <row r="197" spans="1:11" x14ac:dyDescent="0.2">
      <c r="A197" s="62" t="s">
        <v>159</v>
      </c>
    </row>
    <row r="200" spans="1:11" x14ac:dyDescent="0.2">
      <c r="A200" s="275" t="s">
        <v>150</v>
      </c>
      <c r="B200" s="275"/>
      <c r="C200" s="275"/>
      <c r="D200" s="169"/>
      <c r="H200" s="275" t="s">
        <v>151</v>
      </c>
      <c r="I200" s="273"/>
      <c r="J200" s="273"/>
      <c r="K200" s="169"/>
    </row>
    <row r="206" spans="1:11" ht="12.75" customHeight="1" x14ac:dyDescent="0.2"/>
    <row r="207" spans="1:11" ht="19.5" customHeight="1" x14ac:dyDescent="0.2">
      <c r="G207" s="260" t="s">
        <v>128</v>
      </c>
    </row>
    <row r="209" spans="7:7" x14ac:dyDescent="0.2">
      <c r="G209" s="62"/>
    </row>
    <row r="210" spans="7:7" x14ac:dyDescent="0.2">
      <c r="G210" s="62"/>
    </row>
    <row r="211" spans="7:7" x14ac:dyDescent="0.2">
      <c r="G211" s="62"/>
    </row>
    <row r="212" spans="7:7" x14ac:dyDescent="0.2">
      <c r="G212" s="62"/>
    </row>
    <row r="213" spans="7:7" x14ac:dyDescent="0.2">
      <c r="G213" s="62"/>
    </row>
    <row r="214" spans="7:7" x14ac:dyDescent="0.2">
      <c r="G214" s="62"/>
    </row>
    <row r="215" spans="7:7" x14ac:dyDescent="0.2">
      <c r="G215" s="62"/>
    </row>
    <row r="216" spans="7:7" x14ac:dyDescent="0.2">
      <c r="G216" s="62"/>
    </row>
    <row r="217" spans="7:7" x14ac:dyDescent="0.2">
      <c r="G217" s="62"/>
    </row>
    <row r="218" spans="7:7" x14ac:dyDescent="0.2">
      <c r="G218" s="62"/>
    </row>
    <row r="219" spans="7:7" ht="17.25" customHeight="1" x14ac:dyDescent="0.2">
      <c r="G219" s="260" t="s">
        <v>128</v>
      </c>
    </row>
    <row r="221" spans="7:7" x14ac:dyDescent="0.2">
      <c r="G221" s="62"/>
    </row>
    <row r="222" spans="7:7" x14ac:dyDescent="0.2">
      <c r="G222" s="62"/>
    </row>
    <row r="223" spans="7:7" x14ac:dyDescent="0.2">
      <c r="G223" s="260" t="s">
        <v>129</v>
      </c>
    </row>
    <row r="228" spans="1:12" ht="42.75" customHeight="1" x14ac:dyDescent="0.2">
      <c r="A228" s="346" t="s">
        <v>166</v>
      </c>
      <c r="B228" s="347"/>
      <c r="C228" s="347"/>
      <c r="D228" s="347"/>
      <c r="E228" s="347"/>
      <c r="F228" s="347"/>
      <c r="G228" s="347"/>
      <c r="H228" s="347"/>
      <c r="I228" s="347"/>
      <c r="J228" s="347"/>
      <c r="K228" s="347"/>
      <c r="L228" s="347"/>
    </row>
    <row r="231" spans="1:12" ht="15" x14ac:dyDescent="0.25">
      <c r="H231" s="261" t="s">
        <v>137</v>
      </c>
    </row>
    <row r="266" spans="8:8" x14ac:dyDescent="0.2">
      <c r="H266" s="62" t="s">
        <v>152</v>
      </c>
    </row>
    <row r="287" spans="1:8" ht="72" customHeight="1" x14ac:dyDescent="0.2">
      <c r="A287" s="346" t="s">
        <v>170</v>
      </c>
      <c r="B287" s="347"/>
      <c r="C287" s="347"/>
      <c r="D287" s="347"/>
      <c r="E287" s="347"/>
      <c r="F287" s="347"/>
      <c r="G287" s="347"/>
      <c r="H287" s="347"/>
    </row>
    <row r="288" spans="1:8" x14ac:dyDescent="0.2">
      <c r="A288" s="62"/>
    </row>
  </sheetData>
  <sheetProtection algorithmName="SHA-512" hashValue="KH0GW/g5RVIR9IhPXJrVFuh1XoYm/MVymrTXP8WUAGy5l8D6dsW64krOgHNhwHtv1FVfB3hnHxXxmeAZhpqNyQ==" saltValue="anYPtsdW1+8YeCUXX3uQVQ==" spinCount="100000" sheet="1" objects="1" scenarios="1" selectLockedCells="1" selectUnlockedCells="1"/>
  <mergeCells count="3">
    <mergeCell ref="A228:L228"/>
    <mergeCell ref="A119:L119"/>
    <mergeCell ref="A287:H287"/>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2"/>
  <sheetViews>
    <sheetView zoomScale="80" zoomScaleNormal="80" workbookViewId="0">
      <selection activeCell="Q24" sqref="Q24"/>
    </sheetView>
  </sheetViews>
  <sheetFormatPr baseColWidth="10" defaultColWidth="11.42578125" defaultRowHeight="12.75" x14ac:dyDescent="0.2"/>
  <cols>
    <col min="1" max="1" width="8.5703125" style="4" customWidth="1"/>
    <col min="2" max="2" width="11.42578125" style="4" customWidth="1"/>
    <col min="3" max="3" width="13.140625" style="4" customWidth="1"/>
    <col min="4" max="4" width="16.5703125" style="4" customWidth="1"/>
    <col min="5" max="6" width="13.28515625" style="4" customWidth="1"/>
    <col min="7" max="10" width="13" style="4" customWidth="1"/>
    <col min="11" max="13" width="10.5703125" style="4" customWidth="1"/>
    <col min="14" max="15" width="16.42578125" style="4" customWidth="1"/>
    <col min="16" max="16" width="19.28515625" style="4" bestFit="1" customWidth="1"/>
    <col min="17" max="17" width="19.42578125" style="4" bestFit="1" customWidth="1"/>
    <col min="18" max="18" width="12.28515625" style="4" bestFit="1" customWidth="1"/>
    <col min="19" max="16384" width="11.42578125" style="4"/>
  </cols>
  <sheetData>
    <row r="1" spans="1:32" s="2" customFormat="1" ht="24.75" customHeight="1" x14ac:dyDescent="0.2">
      <c r="A1" s="353" t="s">
        <v>0</v>
      </c>
      <c r="B1" s="353"/>
      <c r="C1" s="353"/>
      <c r="D1" s="353"/>
      <c r="E1" s="353"/>
      <c r="F1" s="353"/>
      <c r="G1" s="353"/>
      <c r="H1" s="353"/>
      <c r="I1" s="353"/>
      <c r="J1" s="353"/>
      <c r="K1" s="353"/>
      <c r="L1" s="353"/>
      <c r="M1" s="353"/>
      <c r="N1" s="353"/>
      <c r="O1" s="353"/>
      <c r="P1" s="353"/>
      <c r="Q1" s="353"/>
      <c r="R1" s="353"/>
      <c r="S1" s="1"/>
    </row>
    <row r="2" spans="1:32" ht="15" customHeight="1" x14ac:dyDescent="0.2">
      <c r="A2" s="354" t="s">
        <v>18</v>
      </c>
      <c r="B2" s="355"/>
      <c r="C2" s="356"/>
      <c r="D2" s="356"/>
      <c r="E2" s="356"/>
      <c r="F2" s="356"/>
      <c r="G2" s="356"/>
      <c r="H2" s="356"/>
      <c r="I2" s="356"/>
      <c r="J2" s="356"/>
      <c r="K2" s="356"/>
      <c r="L2" s="356"/>
      <c r="M2" s="356"/>
      <c r="N2" s="356"/>
      <c r="O2" s="356"/>
      <c r="P2" s="356"/>
      <c r="Q2" s="56"/>
      <c r="R2" s="44"/>
    </row>
    <row r="3" spans="1:32" ht="15" customHeight="1" x14ac:dyDescent="0.2">
      <c r="A3" s="349" t="s">
        <v>1</v>
      </c>
      <c r="B3" s="350"/>
      <c r="C3" s="352"/>
      <c r="D3" s="357"/>
      <c r="E3" s="357"/>
      <c r="F3" s="357"/>
      <c r="G3" s="357"/>
      <c r="H3" s="357"/>
      <c r="I3" s="357"/>
      <c r="J3" s="357"/>
      <c r="K3" s="357"/>
      <c r="L3" s="357"/>
      <c r="M3" s="357"/>
      <c r="N3" s="357"/>
      <c r="O3" s="357"/>
      <c r="P3" s="357"/>
      <c r="Q3" s="3"/>
    </row>
    <row r="4" spans="1:32" ht="15" customHeight="1" x14ac:dyDescent="0.2">
      <c r="A4" s="349" t="s">
        <v>2</v>
      </c>
      <c r="B4" s="350"/>
      <c r="C4" s="351"/>
      <c r="D4" s="352"/>
      <c r="E4" s="352"/>
      <c r="F4" s="352"/>
      <c r="G4" s="352"/>
      <c r="H4" s="352"/>
      <c r="I4" s="352"/>
      <c r="J4" s="352"/>
      <c r="K4" s="352"/>
      <c r="L4" s="352"/>
      <c r="M4" s="352"/>
      <c r="N4" s="352"/>
      <c r="O4" s="352"/>
      <c r="P4" s="352"/>
      <c r="Q4" s="3"/>
    </row>
    <row r="5" spans="1:32" s="131" customFormat="1" ht="36.75" customHeight="1" x14ac:dyDescent="0.25">
      <c r="A5" s="358" t="s">
        <v>69</v>
      </c>
      <c r="B5" s="359"/>
      <c r="C5" s="128"/>
      <c r="D5" s="276">
        <v>0</v>
      </c>
      <c r="E5" s="128" t="s">
        <v>85</v>
      </c>
      <c r="F5" s="128"/>
      <c r="G5" s="128"/>
      <c r="H5" s="128"/>
      <c r="I5" s="128"/>
      <c r="J5" s="128"/>
      <c r="K5" s="128"/>
      <c r="L5" s="128"/>
      <c r="M5" s="128"/>
      <c r="N5" s="128"/>
      <c r="O5" s="128"/>
      <c r="P5" s="128"/>
      <c r="Q5" s="360"/>
      <c r="R5" s="360"/>
      <c r="S5" s="360"/>
      <c r="T5" s="360"/>
      <c r="U5" s="360"/>
      <c r="V5" s="360"/>
      <c r="W5" s="360"/>
      <c r="X5" s="360"/>
      <c r="Y5" s="360"/>
      <c r="Z5" s="360"/>
      <c r="AA5" s="360"/>
      <c r="AB5" s="360"/>
      <c r="AC5" s="360"/>
      <c r="AD5" s="360"/>
      <c r="AE5" s="129"/>
      <c r="AF5" s="130"/>
    </row>
    <row r="6" spans="1:32" ht="13.5" thickBot="1" x14ac:dyDescent="0.25">
      <c r="A6" s="361"/>
      <c r="B6" s="361"/>
      <c r="C6" s="361"/>
      <c r="D6" s="361"/>
      <c r="E6" s="361"/>
      <c r="F6" s="361"/>
      <c r="G6" s="361"/>
      <c r="H6" s="361"/>
      <c r="I6" s="361"/>
      <c r="J6" s="361"/>
      <c r="K6" s="361"/>
      <c r="L6" s="361"/>
      <c r="M6" s="361"/>
      <c r="N6" s="361"/>
      <c r="O6" s="361"/>
      <c r="P6" s="361"/>
      <c r="Q6" s="44"/>
      <c r="R6" s="308"/>
    </row>
    <row r="7" spans="1:32" s="5" customFormat="1" ht="54" customHeight="1" x14ac:dyDescent="0.2">
      <c r="A7" s="362" t="s">
        <v>23</v>
      </c>
      <c r="B7" s="364" t="s">
        <v>21</v>
      </c>
      <c r="C7" s="366" t="s">
        <v>56</v>
      </c>
      <c r="D7" s="368" t="s">
        <v>84</v>
      </c>
      <c r="E7" s="370" t="s">
        <v>4</v>
      </c>
      <c r="F7" s="370" t="s">
        <v>5</v>
      </c>
      <c r="G7" s="362" t="s">
        <v>6</v>
      </c>
      <c r="H7" s="364" t="s">
        <v>7</v>
      </c>
      <c r="I7" s="362" t="s">
        <v>8</v>
      </c>
      <c r="J7" s="364" t="s">
        <v>9</v>
      </c>
      <c r="K7" s="370" t="s">
        <v>24</v>
      </c>
      <c r="L7" s="364" t="s">
        <v>20</v>
      </c>
      <c r="M7" s="208" t="s">
        <v>63</v>
      </c>
      <c r="N7" s="208" t="s">
        <v>64</v>
      </c>
      <c r="O7" s="370" t="s">
        <v>70</v>
      </c>
      <c r="P7" s="370" t="s">
        <v>17</v>
      </c>
      <c r="Q7" s="370" t="s">
        <v>34</v>
      </c>
      <c r="R7" s="372" t="s">
        <v>169</v>
      </c>
      <c r="S7" s="306"/>
      <c r="T7" s="279"/>
    </row>
    <row r="8" spans="1:32" s="6" customFormat="1" ht="31.5" customHeight="1" thickBot="1" x14ac:dyDescent="0.25">
      <c r="A8" s="363"/>
      <c r="B8" s="365"/>
      <c r="C8" s="367"/>
      <c r="D8" s="369"/>
      <c r="E8" s="371"/>
      <c r="F8" s="371"/>
      <c r="G8" s="363"/>
      <c r="H8" s="365"/>
      <c r="I8" s="379"/>
      <c r="J8" s="369"/>
      <c r="K8" s="371"/>
      <c r="L8" s="365"/>
      <c r="M8" s="209"/>
      <c r="N8" s="209"/>
      <c r="O8" s="371"/>
      <c r="P8" s="371"/>
      <c r="Q8" s="371"/>
      <c r="R8" s="373"/>
      <c r="S8" s="307"/>
      <c r="T8" s="280"/>
    </row>
    <row r="9" spans="1:32" ht="18.95" customHeight="1" x14ac:dyDescent="0.2">
      <c r="A9" s="374" t="s">
        <v>10</v>
      </c>
      <c r="B9" s="182">
        <v>25</v>
      </c>
      <c r="C9" s="7"/>
      <c r="D9" s="58">
        <v>0</v>
      </c>
      <c r="E9" s="9">
        <f t="shared" ref="E9:E17" si="0">(C9*I9)</f>
        <v>0</v>
      </c>
      <c r="F9" s="376"/>
      <c r="G9" s="74">
        <v>55</v>
      </c>
      <c r="H9" s="378"/>
      <c r="I9" s="76">
        <f>G9/P9</f>
        <v>2.75</v>
      </c>
      <c r="J9" s="378"/>
      <c r="K9" s="8">
        <v>0.25</v>
      </c>
      <c r="L9" s="45">
        <f t="shared" ref="L9:L17" si="1">(C9+D9)*K9</f>
        <v>0</v>
      </c>
      <c r="M9" s="9">
        <v>0.57499999999999996</v>
      </c>
      <c r="N9" s="9">
        <f t="shared" ref="N9:N17" si="2">(C9+D9)*M9</f>
        <v>0</v>
      </c>
      <c r="O9" s="9">
        <f t="shared" ref="O9:O14" si="3">I9/2*(C9+D9)</f>
        <v>0</v>
      </c>
      <c r="P9" s="8">
        <v>20</v>
      </c>
      <c r="Q9" s="91">
        <f>(C9+D9)/$P$9</f>
        <v>0</v>
      </c>
      <c r="R9" s="309"/>
      <c r="S9" s="281"/>
      <c r="T9" s="281"/>
    </row>
    <row r="10" spans="1:32" ht="18.95" customHeight="1" x14ac:dyDescent="0.2">
      <c r="A10" s="374"/>
      <c r="B10" s="183">
        <v>35</v>
      </c>
      <c r="C10" s="7"/>
      <c r="D10" s="58">
        <v>0</v>
      </c>
      <c r="E10" s="9">
        <f t="shared" si="0"/>
        <v>0</v>
      </c>
      <c r="F10" s="376"/>
      <c r="G10" s="74">
        <v>77</v>
      </c>
      <c r="H10" s="376"/>
      <c r="I10" s="76">
        <f t="shared" ref="I10:I17" si="4">G10/P10</f>
        <v>3.85</v>
      </c>
      <c r="J10" s="376"/>
      <c r="K10" s="8">
        <v>0.35</v>
      </c>
      <c r="L10" s="9">
        <f t="shared" si="1"/>
        <v>0</v>
      </c>
      <c r="M10" s="9">
        <v>0.77500000000000002</v>
      </c>
      <c r="N10" s="9">
        <f t="shared" si="2"/>
        <v>0</v>
      </c>
      <c r="O10" s="9">
        <f t="shared" si="3"/>
        <v>0</v>
      </c>
      <c r="P10" s="8">
        <v>20</v>
      </c>
      <c r="Q10" s="91">
        <f>(C10+D10)/$P$10</f>
        <v>0</v>
      </c>
      <c r="R10" s="310"/>
      <c r="S10" s="281"/>
      <c r="T10" s="281"/>
    </row>
    <row r="11" spans="1:32" ht="18.95" customHeight="1" thickBot="1" x14ac:dyDescent="0.25">
      <c r="A11" s="375"/>
      <c r="B11" s="184">
        <v>45</v>
      </c>
      <c r="C11" s="10"/>
      <c r="D11" s="59">
        <v>0</v>
      </c>
      <c r="E11" s="61">
        <f t="shared" si="0"/>
        <v>0</v>
      </c>
      <c r="F11" s="377"/>
      <c r="G11" s="75">
        <v>99</v>
      </c>
      <c r="H11" s="377"/>
      <c r="I11" s="77">
        <f t="shared" si="4"/>
        <v>4.95</v>
      </c>
      <c r="J11" s="377"/>
      <c r="K11" s="78">
        <v>0.45</v>
      </c>
      <c r="L11" s="61">
        <f t="shared" si="1"/>
        <v>0</v>
      </c>
      <c r="M11" s="119">
        <v>1</v>
      </c>
      <c r="N11" s="9">
        <f t="shared" si="2"/>
        <v>0</v>
      </c>
      <c r="O11" s="9">
        <f t="shared" si="3"/>
        <v>0</v>
      </c>
      <c r="P11" s="60">
        <v>20</v>
      </c>
      <c r="Q11" s="91">
        <f>(C11+D11)/$P$9</f>
        <v>0</v>
      </c>
      <c r="R11" s="281"/>
      <c r="S11" s="281"/>
      <c r="T11" s="281"/>
    </row>
    <row r="12" spans="1:32" ht="18.95" customHeight="1" x14ac:dyDescent="0.2">
      <c r="A12" s="380" t="s">
        <v>11</v>
      </c>
      <c r="B12" s="11">
        <v>25</v>
      </c>
      <c r="C12" s="12"/>
      <c r="D12" s="382"/>
      <c r="E12" s="45">
        <f t="shared" si="0"/>
        <v>0</v>
      </c>
      <c r="F12" s="378"/>
      <c r="G12" s="64">
        <v>55</v>
      </c>
      <c r="H12" s="378"/>
      <c r="I12" s="64">
        <f t="shared" si="4"/>
        <v>5.5</v>
      </c>
      <c r="J12" s="378"/>
      <c r="K12" s="64">
        <v>0.5</v>
      </c>
      <c r="L12" s="45">
        <f t="shared" si="1"/>
        <v>0</v>
      </c>
      <c r="M12" s="45">
        <v>1.65</v>
      </c>
      <c r="N12" s="9">
        <f t="shared" si="2"/>
        <v>0</v>
      </c>
      <c r="O12" s="9">
        <f t="shared" si="3"/>
        <v>0</v>
      </c>
      <c r="P12" s="13">
        <v>10</v>
      </c>
      <c r="Q12" s="92">
        <f>(C12+D12)/$P$12</f>
        <v>0</v>
      </c>
      <c r="R12" s="281"/>
      <c r="S12" s="281"/>
      <c r="T12" s="281"/>
    </row>
    <row r="13" spans="1:32" ht="18.95" customHeight="1" x14ac:dyDescent="0.2">
      <c r="A13" s="380"/>
      <c r="B13" s="14">
        <v>35</v>
      </c>
      <c r="C13" s="15"/>
      <c r="D13" s="383"/>
      <c r="E13" s="9">
        <f t="shared" si="0"/>
        <v>0</v>
      </c>
      <c r="F13" s="376"/>
      <c r="G13" s="65">
        <v>77</v>
      </c>
      <c r="H13" s="376"/>
      <c r="I13" s="65">
        <f t="shared" si="4"/>
        <v>7.7</v>
      </c>
      <c r="J13" s="376"/>
      <c r="K13" s="65">
        <v>0.7</v>
      </c>
      <c r="L13" s="9">
        <f t="shared" si="1"/>
        <v>0</v>
      </c>
      <c r="M13" s="9">
        <v>2.2999999999999998</v>
      </c>
      <c r="N13" s="9">
        <f t="shared" si="2"/>
        <v>0</v>
      </c>
      <c r="O13" s="9">
        <f t="shared" si="3"/>
        <v>0</v>
      </c>
      <c r="P13" s="16">
        <v>10</v>
      </c>
      <c r="Q13" s="92">
        <f>(C13+D13)/$P$13</f>
        <v>0</v>
      </c>
      <c r="R13" s="281"/>
      <c r="S13" s="281"/>
      <c r="T13" s="281"/>
    </row>
    <row r="14" spans="1:32" ht="18.95" customHeight="1" thickBot="1" x14ac:dyDescent="0.25">
      <c r="A14" s="381"/>
      <c r="B14" s="17">
        <v>45</v>
      </c>
      <c r="C14" s="10"/>
      <c r="D14" s="384"/>
      <c r="E14" s="61">
        <f t="shared" si="0"/>
        <v>0</v>
      </c>
      <c r="F14" s="377"/>
      <c r="G14" s="66">
        <v>99</v>
      </c>
      <c r="H14" s="377"/>
      <c r="I14" s="66">
        <f t="shared" si="4"/>
        <v>9.9</v>
      </c>
      <c r="J14" s="377"/>
      <c r="K14" s="80">
        <v>0.9</v>
      </c>
      <c r="L14" s="61">
        <f t="shared" si="1"/>
        <v>0</v>
      </c>
      <c r="M14" s="119">
        <v>2.95</v>
      </c>
      <c r="N14" s="9">
        <f t="shared" si="2"/>
        <v>0</v>
      </c>
      <c r="O14" s="9">
        <f t="shared" si="3"/>
        <v>0</v>
      </c>
      <c r="P14" s="18">
        <v>10</v>
      </c>
      <c r="Q14" s="92">
        <f>(C14+D14)/$P$14</f>
        <v>0</v>
      </c>
      <c r="R14" s="281"/>
      <c r="S14" s="281"/>
      <c r="T14" s="281"/>
    </row>
    <row r="15" spans="1:32" ht="18.95" customHeight="1" thickBot="1" x14ac:dyDescent="0.25">
      <c r="A15" s="396" t="s">
        <v>12</v>
      </c>
      <c r="B15" s="19">
        <v>25</v>
      </c>
      <c r="C15" s="12"/>
      <c r="D15" s="257">
        <v>0</v>
      </c>
      <c r="E15" s="45">
        <f t="shared" si="0"/>
        <v>0</v>
      </c>
      <c r="F15" s="20">
        <f>C15*J15</f>
        <v>0</v>
      </c>
      <c r="G15" s="67">
        <v>27.5</v>
      </c>
      <c r="H15" s="20">
        <v>27.5</v>
      </c>
      <c r="I15" s="71">
        <f t="shared" si="4"/>
        <v>1.1000000000000001</v>
      </c>
      <c r="J15" s="20">
        <f>H15/P15</f>
        <v>1.1000000000000001</v>
      </c>
      <c r="K15" s="79">
        <v>0.2</v>
      </c>
      <c r="L15" s="74">
        <f t="shared" si="1"/>
        <v>0</v>
      </c>
      <c r="M15" s="121">
        <v>0.44</v>
      </c>
      <c r="N15" s="9">
        <f t="shared" si="2"/>
        <v>0</v>
      </c>
      <c r="O15" s="385"/>
      <c r="P15" s="20">
        <v>25</v>
      </c>
      <c r="Q15" s="93">
        <f>(C15+D15)/$P$15</f>
        <v>0</v>
      </c>
      <c r="R15" s="281"/>
      <c r="S15" s="281"/>
      <c r="T15" s="281"/>
    </row>
    <row r="16" spans="1:32" ht="18.95" customHeight="1" thickBot="1" x14ac:dyDescent="0.25">
      <c r="A16" s="397"/>
      <c r="B16" s="21">
        <v>35</v>
      </c>
      <c r="C16" s="15"/>
      <c r="D16" s="257">
        <v>0</v>
      </c>
      <c r="E16" s="9">
        <f t="shared" si="0"/>
        <v>0</v>
      </c>
      <c r="F16" s="20">
        <f>C16*J16</f>
        <v>0</v>
      </c>
      <c r="G16" s="68">
        <v>38.5</v>
      </c>
      <c r="H16" s="23">
        <v>38.5</v>
      </c>
      <c r="I16" s="72">
        <f t="shared" si="4"/>
        <v>1.54</v>
      </c>
      <c r="J16" s="20">
        <f>H16/P16</f>
        <v>1.54</v>
      </c>
      <c r="K16" s="22">
        <v>0.28000000000000003</v>
      </c>
      <c r="L16" s="74">
        <f t="shared" si="1"/>
        <v>0</v>
      </c>
      <c r="M16" s="121">
        <v>0.6</v>
      </c>
      <c r="N16" s="9">
        <f t="shared" si="2"/>
        <v>0</v>
      </c>
      <c r="O16" s="385"/>
      <c r="P16" s="23">
        <v>25</v>
      </c>
      <c r="Q16" s="95">
        <f>(C16+D16)/$P$16</f>
        <v>0</v>
      </c>
      <c r="R16" s="281"/>
      <c r="S16" s="281"/>
      <c r="T16" s="281"/>
    </row>
    <row r="17" spans="1:20" ht="18.95" customHeight="1" thickBot="1" x14ac:dyDescent="0.25">
      <c r="A17" s="398"/>
      <c r="B17" s="81">
        <v>45</v>
      </c>
      <c r="C17" s="10"/>
      <c r="D17" s="257">
        <v>0</v>
      </c>
      <c r="E17" s="61">
        <f t="shared" si="0"/>
        <v>0</v>
      </c>
      <c r="F17" s="20">
        <f>C17*J17</f>
        <v>0</v>
      </c>
      <c r="G17" s="69">
        <v>49.5</v>
      </c>
      <c r="H17" s="70">
        <v>49.5</v>
      </c>
      <c r="I17" s="73">
        <f t="shared" si="4"/>
        <v>2.4750000000000001</v>
      </c>
      <c r="J17" s="20">
        <f>H17/P17</f>
        <v>2.4750000000000001</v>
      </c>
      <c r="K17" s="24">
        <v>0.45</v>
      </c>
      <c r="L17" s="74">
        <f t="shared" si="1"/>
        <v>0</v>
      </c>
      <c r="M17" s="121">
        <v>0.3</v>
      </c>
      <c r="N17" s="9">
        <f t="shared" si="2"/>
        <v>0</v>
      </c>
      <c r="O17" s="386"/>
      <c r="P17" s="25">
        <v>20</v>
      </c>
      <c r="Q17" s="91">
        <f>(C17+D17)/$P$9</f>
        <v>0</v>
      </c>
      <c r="R17" s="281"/>
      <c r="S17" s="281"/>
      <c r="T17" s="281"/>
    </row>
    <row r="18" spans="1:20" s="31" customFormat="1" ht="27.75" customHeight="1" thickBot="1" x14ac:dyDescent="0.25">
      <c r="A18" s="387" t="s">
        <v>13</v>
      </c>
      <c r="B18" s="388"/>
      <c r="C18" s="26">
        <f>SUM(C9:C17)</f>
        <v>0</v>
      </c>
      <c r="D18" s="26">
        <f>SUM(D9:D17)</f>
        <v>0</v>
      </c>
      <c r="E18" s="27">
        <f>SUM(E9:E17)</f>
        <v>0</v>
      </c>
      <c r="F18" s="27">
        <f>SUM(F15:F17)</f>
        <v>0</v>
      </c>
      <c r="G18" s="28"/>
      <c r="H18" s="29"/>
      <c r="I18" s="29"/>
      <c r="J18" s="29"/>
      <c r="K18" s="55"/>
      <c r="L18" s="30">
        <f>SUM(L9:L17)</f>
        <v>0</v>
      </c>
      <c r="M18" s="120"/>
      <c r="N18" s="30">
        <f>SUM(N9:N17)</f>
        <v>0</v>
      </c>
      <c r="O18" s="30">
        <f>SUM(O9:O17)</f>
        <v>0</v>
      </c>
      <c r="Q18" s="94"/>
      <c r="R18" s="282"/>
      <c r="S18" s="282"/>
      <c r="T18" s="282"/>
    </row>
    <row r="19" spans="1:20" ht="8.25" customHeight="1" thickBot="1" x14ac:dyDescent="0.25">
      <c r="A19" s="29"/>
      <c r="B19" s="29"/>
      <c r="C19" s="32"/>
      <c r="D19" s="32"/>
      <c r="E19" s="32"/>
      <c r="F19" s="32"/>
      <c r="G19" s="32"/>
      <c r="H19" s="32"/>
      <c r="I19" s="31"/>
      <c r="J19" s="63"/>
      <c r="K19" s="63"/>
      <c r="L19" s="63"/>
      <c r="M19" s="31"/>
      <c r="N19" s="63"/>
      <c r="O19" s="42"/>
      <c r="R19" s="283"/>
      <c r="S19" s="281"/>
      <c r="T19" s="281"/>
    </row>
    <row r="20" spans="1:20" ht="78.75" customHeight="1" x14ac:dyDescent="0.2">
      <c r="A20" s="63"/>
      <c r="B20" s="151"/>
      <c r="C20" s="389" t="s">
        <v>59</v>
      </c>
      <c r="D20" s="389"/>
      <c r="E20" s="389"/>
      <c r="F20" s="390"/>
      <c r="G20" s="390"/>
      <c r="H20" s="391" t="s">
        <v>58</v>
      </c>
      <c r="I20" s="391"/>
      <c r="J20" s="392"/>
      <c r="K20" s="152" t="s">
        <v>66</v>
      </c>
      <c r="L20" s="420" t="s">
        <v>79</v>
      </c>
      <c r="M20" s="421"/>
      <c r="N20" s="153" t="s">
        <v>76</v>
      </c>
      <c r="O20" s="154" t="s">
        <v>77</v>
      </c>
      <c r="P20" s="155" t="s">
        <v>67</v>
      </c>
      <c r="Q20" s="155" t="s">
        <v>92</v>
      </c>
      <c r="R20" s="283"/>
      <c r="S20" s="281"/>
      <c r="T20" s="281"/>
    </row>
    <row r="21" spans="1:20" ht="48.75" customHeight="1" x14ac:dyDescent="0.2">
      <c r="A21" s="393" t="s">
        <v>19</v>
      </c>
      <c r="B21" s="393"/>
      <c r="C21" s="393" t="s">
        <v>14</v>
      </c>
      <c r="D21" s="394" t="s">
        <v>15</v>
      </c>
      <c r="E21" s="394" t="s">
        <v>13</v>
      </c>
      <c r="F21" s="393" t="s">
        <v>168</v>
      </c>
      <c r="G21" s="393" t="s">
        <v>13</v>
      </c>
      <c r="H21" s="406" t="s">
        <v>14</v>
      </c>
      <c r="I21" s="406" t="s">
        <v>15</v>
      </c>
      <c r="J21" s="406" t="s">
        <v>13</v>
      </c>
      <c r="K21" s="407" t="s">
        <v>26</v>
      </c>
      <c r="L21" s="408" t="s">
        <v>15</v>
      </c>
      <c r="M21" s="408" t="s">
        <v>14</v>
      </c>
      <c r="N21" s="409" t="s">
        <v>73</v>
      </c>
      <c r="O21" s="399" t="s">
        <v>74</v>
      </c>
      <c r="P21" s="410"/>
      <c r="Q21" s="401" t="s">
        <v>87</v>
      </c>
      <c r="R21" s="283"/>
      <c r="S21" s="281"/>
      <c r="T21" s="281"/>
    </row>
    <row r="22" spans="1:20" s="37" customFormat="1" ht="44.25" customHeight="1" x14ac:dyDescent="0.2">
      <c r="A22" s="393"/>
      <c r="B22" s="393"/>
      <c r="C22" s="393"/>
      <c r="D22" s="395"/>
      <c r="E22" s="395"/>
      <c r="F22" s="393"/>
      <c r="G22" s="393"/>
      <c r="H22" s="406"/>
      <c r="I22" s="406"/>
      <c r="J22" s="406"/>
      <c r="K22" s="407"/>
      <c r="L22" s="400"/>
      <c r="M22" s="400"/>
      <c r="N22" s="400"/>
      <c r="O22" s="400"/>
      <c r="P22" s="400"/>
      <c r="Q22" s="402"/>
      <c r="R22" s="284"/>
      <c r="S22" s="284"/>
      <c r="T22" s="284"/>
    </row>
    <row r="23" spans="1:20" ht="18.95" customHeight="1" x14ac:dyDescent="0.25">
      <c r="A23" s="403" t="s">
        <v>65</v>
      </c>
      <c r="B23" s="403"/>
      <c r="C23" s="156">
        <f>E18</f>
        <v>0</v>
      </c>
      <c r="D23" s="156">
        <f>F18</f>
        <v>0</v>
      </c>
      <c r="E23" s="114">
        <f>SUM(C23,D23)</f>
        <v>0</v>
      </c>
      <c r="F23" s="113">
        <f>L18</f>
        <v>0</v>
      </c>
      <c r="G23" s="114">
        <f>E23+F23</f>
        <v>0</v>
      </c>
      <c r="H23" s="141">
        <f>(D9*I9)+(D10*I10)+(D11*I11)+(D12*I12)+(D13*I13)+(D14*I14)+I23</f>
        <v>0</v>
      </c>
      <c r="I23" s="141">
        <f>(D15*J15)+(D16*J16)+(D17*J17)</f>
        <v>0</v>
      </c>
      <c r="J23" s="141">
        <f>SUM(H23:I23)</f>
        <v>0</v>
      </c>
      <c r="K23" s="157">
        <v>4</v>
      </c>
      <c r="L23" s="422">
        <f>IF(P23&lt;D5*9.75+K23,P23-K23,D5*9.75)</f>
        <v>-4</v>
      </c>
      <c r="M23" s="423"/>
      <c r="N23" s="125">
        <f>SUM(K23:L23)</f>
        <v>0</v>
      </c>
      <c r="O23" s="123">
        <f>SUM(G23+J23+N23)</f>
        <v>0</v>
      </c>
      <c r="P23" s="133">
        <f>N18</f>
        <v>0</v>
      </c>
      <c r="Q23" s="133">
        <f>SUM(P23-N23)</f>
        <v>0</v>
      </c>
      <c r="R23" s="281"/>
      <c r="S23" s="281"/>
      <c r="T23" s="281"/>
    </row>
    <row r="24" spans="1:20" ht="39" customHeight="1" x14ac:dyDescent="0.25">
      <c r="A24" s="404" t="s">
        <v>22</v>
      </c>
      <c r="B24" s="405"/>
      <c r="C24" s="115">
        <v>0</v>
      </c>
      <c r="D24" s="115">
        <v>0</v>
      </c>
      <c r="E24" s="114">
        <f>SUM(C24:D24)</f>
        <v>0</v>
      </c>
      <c r="F24" s="115">
        <v>0</v>
      </c>
      <c r="G24" s="114">
        <f>SUM(E24+F24)</f>
        <v>0</v>
      </c>
      <c r="H24" s="115">
        <v>0</v>
      </c>
      <c r="I24" s="115">
        <v>0</v>
      </c>
      <c r="J24" s="142">
        <f>SUM(H24:I24)</f>
        <v>0</v>
      </c>
      <c r="K24" s="115">
        <v>0</v>
      </c>
      <c r="L24" s="258"/>
      <c r="M24" s="258"/>
      <c r="N24" s="143">
        <f>K24+L24+M24</f>
        <v>0</v>
      </c>
      <c r="O24" s="123">
        <f>SUM(G24+J24+N24)</f>
        <v>0</v>
      </c>
      <c r="P24" s="133"/>
      <c r="Q24" s="259">
        <v>0</v>
      </c>
      <c r="R24" s="281"/>
      <c r="S24" s="281"/>
      <c r="T24" s="281"/>
    </row>
    <row r="25" spans="1:20" ht="18.95" customHeight="1" x14ac:dyDescent="0.2">
      <c r="A25" s="425" t="s">
        <v>16</v>
      </c>
      <c r="B25" s="425"/>
      <c r="C25" s="116">
        <f>C24-C23</f>
        <v>0</v>
      </c>
      <c r="D25" s="116">
        <f>D24-D23</f>
        <v>0</v>
      </c>
      <c r="E25" s="116">
        <f>E24-E23</f>
        <v>0</v>
      </c>
      <c r="F25" s="116">
        <f>F24-F23</f>
        <v>0</v>
      </c>
      <c r="G25" s="116">
        <f>G24-G23</f>
        <v>0</v>
      </c>
      <c r="H25" s="158">
        <f>SUM(H24-H23)</f>
        <v>0</v>
      </c>
      <c r="I25" s="158">
        <f>I24-I23</f>
        <v>0</v>
      </c>
      <c r="J25" s="158">
        <f>SUM(J24-J23)</f>
        <v>0</v>
      </c>
      <c r="K25" s="122">
        <f t="shared" ref="K25:N25" si="5">K24-K23</f>
        <v>-4</v>
      </c>
      <c r="L25" s="424">
        <f>L24+M24-L23</f>
        <v>4</v>
      </c>
      <c r="M25" s="423"/>
      <c r="N25" s="122">
        <f t="shared" si="5"/>
        <v>0</v>
      </c>
      <c r="O25" s="124">
        <f>O24-O23</f>
        <v>0</v>
      </c>
      <c r="P25" s="134"/>
      <c r="Q25" s="134">
        <f>SUM(Q23-Q24)</f>
        <v>0</v>
      </c>
      <c r="R25" s="281"/>
      <c r="S25" s="281"/>
      <c r="T25" s="281"/>
    </row>
    <row r="26" spans="1:20" ht="27.75" customHeight="1" thickBot="1" x14ac:dyDescent="0.3">
      <c r="A26" s="29"/>
      <c r="B26" s="89"/>
      <c r="C26" s="411" t="s">
        <v>78</v>
      </c>
      <c r="D26" s="412"/>
      <c r="E26" s="412"/>
      <c r="F26" s="412"/>
      <c r="G26" s="413"/>
      <c r="H26" s="94"/>
      <c r="I26" s="29"/>
      <c r="J26" s="29"/>
      <c r="K26" s="29"/>
      <c r="L26" s="29"/>
      <c r="M26" s="29"/>
      <c r="N26" s="29"/>
      <c r="O26" s="44"/>
      <c r="P26" s="44"/>
      <c r="R26" s="3"/>
    </row>
    <row r="27" spans="1:20" x14ac:dyDescent="0.2">
      <c r="A27" s="31"/>
      <c r="B27" s="31"/>
      <c r="C27" s="29"/>
      <c r="D27" s="29"/>
      <c r="E27" s="29"/>
      <c r="F27" s="29"/>
      <c r="G27" s="29"/>
      <c r="H27" s="31"/>
      <c r="I27" s="31"/>
      <c r="J27" s="31"/>
      <c r="K27" s="31"/>
      <c r="L27" s="31"/>
      <c r="M27" s="31"/>
      <c r="N27" s="43"/>
      <c r="O27" s="56"/>
    </row>
    <row r="28" spans="1:20" x14ac:dyDescent="0.2">
      <c r="A28" s="44"/>
      <c r="B28" s="44"/>
      <c r="C28" s="44"/>
      <c r="D28" s="44"/>
      <c r="E28" s="44"/>
      <c r="F28" s="44"/>
      <c r="G28" s="44"/>
      <c r="H28" s="44"/>
      <c r="I28" s="44"/>
      <c r="J28" s="44"/>
      <c r="K28" s="132"/>
      <c r="L28" s="44"/>
      <c r="M28" s="44"/>
      <c r="N28" s="44"/>
    </row>
    <row r="29" spans="1:20" x14ac:dyDescent="0.2">
      <c r="A29" s="414"/>
      <c r="B29" s="415"/>
      <c r="C29" s="415"/>
      <c r="D29" s="415"/>
      <c r="E29" s="415"/>
      <c r="F29" s="415"/>
      <c r="G29" s="415"/>
      <c r="H29" s="415"/>
      <c r="I29" s="415"/>
      <c r="J29" s="415"/>
      <c r="K29" s="415"/>
      <c r="L29" s="416"/>
      <c r="M29" s="57"/>
      <c r="N29" s="57"/>
    </row>
    <row r="30" spans="1:20" s="83" customFormat="1" ht="33" customHeight="1" x14ac:dyDescent="0.45">
      <c r="A30" s="417" t="s">
        <v>57</v>
      </c>
      <c r="B30" s="418"/>
      <c r="C30" s="418"/>
      <c r="D30" s="418"/>
      <c r="E30" s="418"/>
      <c r="F30" s="418"/>
      <c r="G30" s="418"/>
      <c r="H30" s="418"/>
      <c r="I30" s="418"/>
      <c r="J30" s="418"/>
      <c r="K30" s="418"/>
      <c r="L30" s="418"/>
      <c r="M30" s="418"/>
      <c r="N30" s="419"/>
      <c r="O30" s="82"/>
    </row>
    <row r="31" spans="1:20" ht="32.25" customHeight="1" x14ac:dyDescent="0.45">
      <c r="A31" s="417" t="s">
        <v>86</v>
      </c>
      <c r="B31" s="418"/>
      <c r="C31" s="418"/>
      <c r="D31" s="418"/>
      <c r="E31" s="418"/>
      <c r="F31" s="418"/>
      <c r="G31" s="418"/>
      <c r="H31" s="418"/>
      <c r="I31" s="418"/>
      <c r="J31" s="418"/>
      <c r="K31" s="418"/>
      <c r="L31" s="418"/>
      <c r="M31" s="418"/>
      <c r="N31" s="419"/>
      <c r="O31" s="3"/>
    </row>
    <row r="32" spans="1:20" ht="12.75" customHeight="1" x14ac:dyDescent="0.2">
      <c r="A32" s="90"/>
      <c r="B32" s="90"/>
      <c r="C32" s="90"/>
      <c r="D32" s="90"/>
      <c r="E32" s="90"/>
      <c r="F32" s="44"/>
      <c r="G32" s="44"/>
      <c r="H32" s="44"/>
      <c r="I32" s="44"/>
      <c r="J32" s="44"/>
      <c r="K32" s="44"/>
      <c r="L32" s="44"/>
      <c r="M32" s="44"/>
      <c r="N32" s="44"/>
    </row>
  </sheetData>
  <sheetProtection algorithmName="SHA-512" hashValue="k2g1d2OIi69rNO+7ch0C+y2id30fIUFKSdfZb0BDnsUpZjmqrJyf4uYMmCpId90MUEZfX75k407KprkUGRYSGQ==" saltValue="04uoJ2QiNX708bNX0cRfgQ==" spinCount="100000" sheet="1" objects="1" scenarios="1" formatColumns="0"/>
  <mergeCells count="66">
    <mergeCell ref="C26:G26"/>
    <mergeCell ref="A29:L29"/>
    <mergeCell ref="A30:N30"/>
    <mergeCell ref="A31:N31"/>
    <mergeCell ref="L20:M20"/>
    <mergeCell ref="M21:M22"/>
    <mergeCell ref="L23:M23"/>
    <mergeCell ref="L25:M25"/>
    <mergeCell ref="A25:B25"/>
    <mergeCell ref="Q21:Q22"/>
    <mergeCell ref="A23:B23"/>
    <mergeCell ref="A24:B24"/>
    <mergeCell ref="H21:H22"/>
    <mergeCell ref="I21:I22"/>
    <mergeCell ref="J21:J22"/>
    <mergeCell ref="K21:K22"/>
    <mergeCell ref="L21:L22"/>
    <mergeCell ref="N21:N22"/>
    <mergeCell ref="P21:P22"/>
    <mergeCell ref="O15:O17"/>
    <mergeCell ref="A18:B18"/>
    <mergeCell ref="C20:G20"/>
    <mergeCell ref="H20:J20"/>
    <mergeCell ref="A21:B22"/>
    <mergeCell ref="C21:C22"/>
    <mergeCell ref="D21:D22"/>
    <mergeCell ref="E21:E22"/>
    <mergeCell ref="F21:F22"/>
    <mergeCell ref="G21:G22"/>
    <mergeCell ref="A15:A17"/>
    <mergeCell ref="O21:O22"/>
    <mergeCell ref="A12:A14"/>
    <mergeCell ref="D12:D14"/>
    <mergeCell ref="F12:F14"/>
    <mergeCell ref="H12:H14"/>
    <mergeCell ref="J12:J14"/>
    <mergeCell ref="A9:A11"/>
    <mergeCell ref="F9:F11"/>
    <mergeCell ref="H9:H11"/>
    <mergeCell ref="J9:J11"/>
    <mergeCell ref="G7:G8"/>
    <mergeCell ref="H7:H8"/>
    <mergeCell ref="I7:I8"/>
    <mergeCell ref="J7:J8"/>
    <mergeCell ref="A5:B5"/>
    <mergeCell ref="Q5:AD5"/>
    <mergeCell ref="A6:P6"/>
    <mergeCell ref="A7:A8"/>
    <mergeCell ref="B7:B8"/>
    <mergeCell ref="C7:C8"/>
    <mergeCell ref="D7:D8"/>
    <mergeCell ref="E7:E8"/>
    <mergeCell ref="F7:F8"/>
    <mergeCell ref="O7:O8"/>
    <mergeCell ref="P7:P8"/>
    <mergeCell ref="Q7:Q8"/>
    <mergeCell ref="K7:K8"/>
    <mergeCell ref="L7:L8"/>
    <mergeCell ref="R7:R8"/>
    <mergeCell ref="A4:B4"/>
    <mergeCell ref="C4:P4"/>
    <mergeCell ref="A1:R1"/>
    <mergeCell ref="A2:B2"/>
    <mergeCell ref="C2:P2"/>
    <mergeCell ref="A3:B3"/>
    <mergeCell ref="C3:P3"/>
  </mergeCells>
  <printOptions horizontalCentered="1" verticalCentered="1"/>
  <pageMargins left="0.19685039370078741" right="0.19685039370078741" top="0.98425196850393704" bottom="0.98425196850393704" header="0.51181102362204722" footer="0.51181102362204722"/>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activeCell="B5" sqref="B5"/>
    </sheetView>
  </sheetViews>
  <sheetFormatPr baseColWidth="10" defaultRowHeight="12.75" x14ac:dyDescent="0.2"/>
  <cols>
    <col min="1" max="1" width="13.85546875" customWidth="1"/>
    <col min="2" max="2" width="12.28515625" customWidth="1"/>
    <col min="3" max="3" width="16.140625" customWidth="1"/>
    <col min="4" max="4" width="13.42578125" customWidth="1"/>
    <col min="5" max="5" width="14.28515625" customWidth="1"/>
    <col min="6" max="6" width="14.28515625" style="248" customWidth="1"/>
    <col min="7" max="7" width="12.5703125" customWidth="1"/>
    <col min="8" max="8" width="14.140625" customWidth="1"/>
    <col min="9" max="9" width="15.42578125" customWidth="1"/>
    <col min="11" max="11" width="16" customWidth="1"/>
    <col min="12" max="12" width="7.7109375" bestFit="1" customWidth="1"/>
    <col min="13" max="13" width="9.7109375" customWidth="1"/>
    <col min="16" max="16" width="15.140625" customWidth="1"/>
  </cols>
  <sheetData>
    <row r="1" spans="1:16" ht="36.75" customHeight="1" x14ac:dyDescent="0.2">
      <c r="A1" s="432" t="s">
        <v>116</v>
      </c>
      <c r="B1" s="433"/>
      <c r="C1" s="433"/>
      <c r="D1" s="433"/>
      <c r="E1" s="433"/>
      <c r="F1" s="440" t="s">
        <v>133</v>
      </c>
      <c r="G1" s="432" t="s">
        <v>117</v>
      </c>
      <c r="H1" s="433"/>
      <c r="I1" s="433"/>
      <c r="J1" s="433"/>
      <c r="K1" s="433"/>
      <c r="L1" s="442" t="s">
        <v>169</v>
      </c>
    </row>
    <row r="2" spans="1:16" ht="12.75" customHeight="1" x14ac:dyDescent="0.2">
      <c r="A2" s="433"/>
      <c r="B2" s="433"/>
      <c r="C2" s="433"/>
      <c r="D2" s="433"/>
      <c r="E2" s="433"/>
      <c r="F2" s="441"/>
      <c r="G2" s="433"/>
      <c r="H2" s="433"/>
      <c r="I2" s="433"/>
      <c r="J2" s="433"/>
      <c r="K2" s="433"/>
      <c r="L2" s="442"/>
    </row>
    <row r="3" spans="1:16" ht="99.75" customHeight="1" x14ac:dyDescent="0.2">
      <c r="A3" s="225"/>
      <c r="B3" s="221"/>
      <c r="C3" s="434" t="s">
        <v>162</v>
      </c>
      <c r="D3" s="434" t="s">
        <v>163</v>
      </c>
      <c r="E3" s="437" t="s">
        <v>164</v>
      </c>
      <c r="F3" s="441"/>
      <c r="G3" s="242"/>
      <c r="H3" s="221"/>
      <c r="I3" s="434" t="s">
        <v>162</v>
      </c>
      <c r="J3" s="434" t="s">
        <v>163</v>
      </c>
      <c r="K3" s="439" t="s">
        <v>164</v>
      </c>
      <c r="L3" s="311"/>
    </row>
    <row r="4" spans="1:16" ht="15.75" x14ac:dyDescent="0.2">
      <c r="A4" s="222" t="s">
        <v>106</v>
      </c>
      <c r="B4" s="226">
        <v>0</v>
      </c>
      <c r="C4" s="435"/>
      <c r="D4" s="436"/>
      <c r="E4" s="438"/>
      <c r="F4" s="441"/>
      <c r="G4" s="243" t="s">
        <v>106</v>
      </c>
      <c r="H4" s="226">
        <v>0</v>
      </c>
      <c r="I4" s="435"/>
      <c r="J4" s="436"/>
      <c r="K4" s="433"/>
      <c r="L4" s="286"/>
    </row>
    <row r="5" spans="1:16" ht="16.5" customHeight="1" thickBot="1" x14ac:dyDescent="0.25">
      <c r="A5" s="222" t="s">
        <v>107</v>
      </c>
      <c r="B5" s="277">
        <v>0</v>
      </c>
      <c r="C5" s="435"/>
      <c r="D5" s="436"/>
      <c r="E5" s="438"/>
      <c r="F5" s="441"/>
      <c r="G5" s="243" t="s">
        <v>107</v>
      </c>
      <c r="H5" s="277">
        <v>0</v>
      </c>
      <c r="I5" s="435"/>
      <c r="J5" s="436"/>
      <c r="K5" s="433"/>
      <c r="L5" s="286"/>
    </row>
    <row r="6" spans="1:16" ht="16.5" customHeight="1" x14ac:dyDescent="0.2">
      <c r="A6" s="222" t="s">
        <v>112</v>
      </c>
      <c r="B6" s="493">
        <f>SUM(B4:B5)</f>
        <v>0</v>
      </c>
      <c r="C6" s="223">
        <f>IF(B6=0,0,IF(B6=1,14.19,IF(B6=2,16.75,IF(B6=3,22.11,IF(B6=4,24.04,IF(B6=5,25.65,IF(B6=6,27.48,IF(B6=7,41.67,IF(B6=8,44.23,IF(B6=9,49.59,IF(B6=10,51.52,IF(B6=11,53.13,IF(B6=12,54.96,IF(B6=13,69.15,IF(B6=14,71.71,IF(B6=15,77.07))))))))))))))))</f>
        <v>0</v>
      </c>
      <c r="D6" s="224">
        <f>IF(B6=0,0,IF(B6=1,1.64,IF(B6=2,3.28,IF(B6=3,4.92,IF(B6=4,6.56,IF(B6=5,8.2,IF(B6=6,9.84,IF(B6=7,11.48,IF(B6=8,13.12,IF(B6=9,14.76,IF(B6=10,16.4,IF(B6=11,18.04,IF(B6=12,19.68,IF(B6=13,21.32,IF(B6=14,22.96,IF(B6=15,24.6))))))))))))))))</f>
        <v>0</v>
      </c>
      <c r="E6" s="238">
        <f>SUM(C6-D6)</f>
        <v>0</v>
      </c>
      <c r="F6" s="441"/>
      <c r="G6" s="243" t="s">
        <v>112</v>
      </c>
      <c r="H6" s="493">
        <f>SUM(H4:H5)</f>
        <v>0</v>
      </c>
      <c r="I6" s="223">
        <f>IF(H6=0,0,IF(H6=1,19,IF(H6=2,27,IF(H6=3,39,IF(H6=4,48,IF(H6=5,57,IF(H6=6,66,IF(H6=7,85,IF(H6=8,93,IF(H6=9,105,IF(H6=10,114,IF(H6=11,123,IF(H6=12,132,IF(H6=13,151,IF(H6=14,159,IF(H6=15,171))))))))))))))))</f>
        <v>0</v>
      </c>
      <c r="J6" s="262">
        <f>IF(H6=0,0,IF(H6=1,9.06,IF(H6=2,18.12,IF(H6=3,27.18,IF(H6=4,36.24,IF(H6=5,45.3,IF(H6=6,54.36,IF(H6=7,63.42,IF(H6=8,72.48,IF(H6=9,81.54,IF(H6=10,90.6,IF(H6=11,99.66,IF(H6=12,108.72,IF(H6=13,117.78,IF(H6=14,126.84,IF(H6=15,135.9))))))))))))))))</f>
        <v>0</v>
      </c>
      <c r="K6" s="262">
        <f>SUM(I6-J6)</f>
        <v>0</v>
      </c>
      <c r="L6" s="287"/>
      <c r="M6" s="426" t="s">
        <v>140</v>
      </c>
      <c r="N6" s="427"/>
      <c r="O6" s="427"/>
      <c r="P6" s="428"/>
    </row>
    <row r="7" spans="1:16" ht="17.25" customHeight="1" thickBot="1" x14ac:dyDescent="0.25">
      <c r="A7" s="222" t="s">
        <v>29</v>
      </c>
      <c r="B7" s="149"/>
      <c r="C7" s="259">
        <v>0</v>
      </c>
      <c r="D7" s="259">
        <v>0</v>
      </c>
      <c r="E7" s="278">
        <v>0</v>
      </c>
      <c r="F7" s="441"/>
      <c r="G7" s="243" t="s">
        <v>29</v>
      </c>
      <c r="H7" s="149"/>
      <c r="I7" s="259">
        <v>0</v>
      </c>
      <c r="J7" s="259">
        <v>0</v>
      </c>
      <c r="K7" s="259">
        <v>0</v>
      </c>
      <c r="L7" s="312"/>
      <c r="M7" s="429"/>
      <c r="N7" s="430"/>
      <c r="O7" s="430"/>
      <c r="P7" s="431"/>
    </row>
    <row r="8" spans="1:16" ht="15.75" customHeight="1" x14ac:dyDescent="0.2">
      <c r="A8" s="228" t="s">
        <v>16</v>
      </c>
      <c r="B8" s="149"/>
      <c r="C8" s="223">
        <f>C7-C6</f>
        <v>0</v>
      </c>
      <c r="D8" s="223">
        <f t="shared" ref="D8:E8" si="0">D7-D6</f>
        <v>0</v>
      </c>
      <c r="E8" s="223">
        <f t="shared" si="0"/>
        <v>0</v>
      </c>
      <c r="F8" s="441"/>
      <c r="G8" s="244" t="s">
        <v>16</v>
      </c>
      <c r="H8" s="149"/>
      <c r="I8" s="223">
        <f>I7-I6</f>
        <v>0</v>
      </c>
      <c r="J8" s="223">
        <f t="shared" ref="J8" si="1">J7-J6</f>
        <v>0</v>
      </c>
      <c r="K8" s="223">
        <f t="shared" ref="K8" si="2">K7-K6</f>
        <v>0</v>
      </c>
      <c r="L8" s="285"/>
    </row>
    <row r="9" spans="1:16" s="169" customFormat="1" ht="15.75" customHeight="1" x14ac:dyDescent="0.2">
      <c r="A9" s="230"/>
      <c r="B9" s="231"/>
      <c r="C9" s="52"/>
      <c r="D9" s="52"/>
      <c r="E9" s="52"/>
      <c r="F9" s="441"/>
      <c r="G9" s="230"/>
      <c r="H9" s="231"/>
      <c r="I9" s="52"/>
      <c r="J9" s="52"/>
      <c r="K9" s="52"/>
      <c r="L9" s="288"/>
    </row>
    <row r="10" spans="1:16" ht="16.5" customHeight="1" x14ac:dyDescent="0.2">
      <c r="B10" s="232"/>
      <c r="C10" s="233"/>
      <c r="D10" s="234"/>
      <c r="F10" s="441"/>
      <c r="L10" s="285"/>
    </row>
    <row r="11" spans="1:16" ht="16.5" customHeight="1" thickBot="1" x14ac:dyDescent="0.25">
      <c r="A11" s="212" t="s">
        <v>93</v>
      </c>
      <c r="B11" s="213"/>
      <c r="C11" s="213"/>
      <c r="D11" s="213"/>
      <c r="E11" s="239"/>
      <c r="F11" s="441"/>
      <c r="G11" s="245" t="s">
        <v>93</v>
      </c>
      <c r="H11" s="213"/>
      <c r="I11" s="213"/>
      <c r="J11" s="213"/>
      <c r="K11" s="214"/>
      <c r="L11" s="285"/>
    </row>
    <row r="12" spans="1:16" ht="28.5" customHeight="1" x14ac:dyDescent="0.2">
      <c r="A12" s="215" t="s">
        <v>37</v>
      </c>
      <c r="B12" s="215" t="s">
        <v>94</v>
      </c>
      <c r="C12" s="215" t="s">
        <v>95</v>
      </c>
      <c r="D12" s="215" t="s">
        <v>96</v>
      </c>
      <c r="E12" s="240" t="s">
        <v>97</v>
      </c>
      <c r="F12" s="441"/>
      <c r="G12" s="246" t="s">
        <v>37</v>
      </c>
      <c r="H12" s="215" t="s">
        <v>94</v>
      </c>
      <c r="I12" s="215" t="s">
        <v>95</v>
      </c>
      <c r="J12" s="215" t="s">
        <v>96</v>
      </c>
      <c r="K12" s="215" t="s">
        <v>97</v>
      </c>
      <c r="L12" s="285"/>
    </row>
    <row r="13" spans="1:16" ht="16.5" customHeight="1" x14ac:dyDescent="0.2">
      <c r="A13" s="216">
        <v>1</v>
      </c>
      <c r="B13" s="216">
        <v>14.19</v>
      </c>
      <c r="C13" s="216">
        <v>1.64</v>
      </c>
      <c r="D13" s="216">
        <f>B13-C13</f>
        <v>12.549999999999999</v>
      </c>
      <c r="E13" s="241">
        <v>20209.95</v>
      </c>
      <c r="F13" s="441"/>
      <c r="G13" s="247">
        <v>1</v>
      </c>
      <c r="H13" s="216">
        <v>19</v>
      </c>
      <c r="I13" s="216">
        <v>9.06</v>
      </c>
      <c r="J13" s="216">
        <f>H13-I13</f>
        <v>9.94</v>
      </c>
      <c r="K13" s="227">
        <v>16462.259999999998</v>
      </c>
      <c r="L13" s="285"/>
      <c r="M13" s="249" t="s">
        <v>110</v>
      </c>
      <c r="N13" s="249" t="s">
        <v>119</v>
      </c>
      <c r="O13" s="250"/>
      <c r="P13" s="249"/>
    </row>
    <row r="14" spans="1:16" x14ac:dyDescent="0.2">
      <c r="A14" s="216">
        <v>2</v>
      </c>
      <c r="B14" s="216">
        <v>16.75</v>
      </c>
      <c r="C14" s="216">
        <v>3.28</v>
      </c>
      <c r="D14" s="216">
        <f t="shared" ref="D14:D32" si="3">B14-C14</f>
        <v>13.47</v>
      </c>
      <c r="E14" s="241">
        <v>23720.45</v>
      </c>
      <c r="F14" s="441"/>
      <c r="G14" s="247">
        <v>2</v>
      </c>
      <c r="H14" s="216">
        <v>27</v>
      </c>
      <c r="I14" s="216">
        <v>18.12</v>
      </c>
      <c r="J14" s="216">
        <f t="shared" ref="J14:J22" si="4">H14-I14</f>
        <v>8.879999999999999</v>
      </c>
      <c r="K14" s="227">
        <v>17129.689999999999</v>
      </c>
      <c r="L14" s="285"/>
      <c r="M14" s="249"/>
      <c r="N14" s="249" t="s">
        <v>118</v>
      </c>
      <c r="O14" s="250"/>
      <c r="P14" s="249"/>
    </row>
    <row r="15" spans="1:16" x14ac:dyDescent="0.2">
      <c r="A15" s="216">
        <v>3</v>
      </c>
      <c r="B15" s="216">
        <v>22.11</v>
      </c>
      <c r="C15" s="216">
        <v>4.92</v>
      </c>
      <c r="D15" s="216">
        <f t="shared" si="3"/>
        <v>17.189999999999998</v>
      </c>
      <c r="E15" s="241">
        <v>30895.72</v>
      </c>
      <c r="F15" s="441"/>
      <c r="G15" s="247">
        <v>3</v>
      </c>
      <c r="H15" s="216">
        <v>39</v>
      </c>
      <c r="I15" s="216">
        <v>27.18</v>
      </c>
      <c r="J15" s="216">
        <f t="shared" si="4"/>
        <v>11.82</v>
      </c>
      <c r="K15" s="227">
        <v>23184.97</v>
      </c>
      <c r="L15" s="285"/>
      <c r="M15" s="249"/>
      <c r="N15" s="249" t="s">
        <v>113</v>
      </c>
      <c r="O15" s="250"/>
      <c r="P15" s="251"/>
    </row>
    <row r="16" spans="1:16" x14ac:dyDescent="0.2">
      <c r="A16" s="216">
        <v>4</v>
      </c>
      <c r="B16" s="216">
        <v>24.04</v>
      </c>
      <c r="C16" s="216">
        <v>6.56</v>
      </c>
      <c r="D16" s="216">
        <f t="shared" si="3"/>
        <v>17.48</v>
      </c>
      <c r="E16" s="241">
        <v>33145.870000000003</v>
      </c>
      <c r="F16" s="441"/>
      <c r="G16" s="247">
        <v>4</v>
      </c>
      <c r="H16" s="216">
        <v>48</v>
      </c>
      <c r="I16" s="216">
        <v>36.24</v>
      </c>
      <c r="J16" s="216">
        <f t="shared" si="4"/>
        <v>11.759999999999998</v>
      </c>
      <c r="K16" s="227">
        <v>24932.560000000001</v>
      </c>
      <c r="L16" s="285"/>
      <c r="M16" s="249"/>
      <c r="N16" s="249" t="s">
        <v>108</v>
      </c>
      <c r="O16" s="250"/>
      <c r="P16" s="251"/>
    </row>
    <row r="17" spans="1:16" x14ac:dyDescent="0.2">
      <c r="A17" s="216">
        <v>5</v>
      </c>
      <c r="B17" s="216">
        <v>25.65</v>
      </c>
      <c r="C17" s="216">
        <v>8.1999999999999993</v>
      </c>
      <c r="D17" s="216">
        <f t="shared" si="3"/>
        <v>17.45</v>
      </c>
      <c r="E17" s="241">
        <v>34936.54</v>
      </c>
      <c r="F17" s="441"/>
      <c r="G17" s="247">
        <v>5</v>
      </c>
      <c r="H17" s="216">
        <v>57</v>
      </c>
      <c r="I17" s="216">
        <v>45.3</v>
      </c>
      <c r="J17" s="216">
        <f t="shared" si="4"/>
        <v>11.700000000000003</v>
      </c>
      <c r="K17" s="227">
        <v>26680.15</v>
      </c>
      <c r="L17" s="285"/>
      <c r="M17" s="249"/>
      <c r="N17" s="249" t="s">
        <v>109</v>
      </c>
      <c r="O17" s="250"/>
      <c r="P17" s="251"/>
    </row>
    <row r="18" spans="1:16" x14ac:dyDescent="0.2">
      <c r="A18" s="216">
        <v>6</v>
      </c>
      <c r="B18" s="216">
        <v>27.48</v>
      </c>
      <c r="C18" s="216">
        <v>9.84</v>
      </c>
      <c r="D18" s="216">
        <f t="shared" si="3"/>
        <v>17.64</v>
      </c>
      <c r="E18" s="241">
        <v>37043.11</v>
      </c>
      <c r="F18" s="441"/>
      <c r="G18" s="247">
        <v>6</v>
      </c>
      <c r="H18" s="216">
        <v>66</v>
      </c>
      <c r="I18" s="216">
        <v>54.36</v>
      </c>
      <c r="J18" s="216">
        <f t="shared" si="4"/>
        <v>11.64</v>
      </c>
      <c r="K18" s="227">
        <v>28427.74</v>
      </c>
      <c r="L18" s="285"/>
      <c r="M18" s="249"/>
      <c r="N18" s="249"/>
      <c r="O18" s="250"/>
      <c r="P18" s="251"/>
    </row>
    <row r="19" spans="1:16" x14ac:dyDescent="0.2">
      <c r="A19" s="216">
        <v>7</v>
      </c>
      <c r="B19" s="218">
        <f>B18+B13</f>
        <v>41.67</v>
      </c>
      <c r="C19" s="216">
        <f>C18+C13</f>
        <v>11.48</v>
      </c>
      <c r="D19" s="216">
        <f t="shared" si="3"/>
        <v>30.19</v>
      </c>
      <c r="E19" s="241">
        <f>E18+E13</f>
        <v>57253.06</v>
      </c>
      <c r="F19" s="441"/>
      <c r="G19" s="247">
        <v>7</v>
      </c>
      <c r="H19" s="218">
        <f>H18+H13</f>
        <v>85</v>
      </c>
      <c r="I19" s="216">
        <f>I18+I13</f>
        <v>63.42</v>
      </c>
      <c r="J19" s="216">
        <f t="shared" si="4"/>
        <v>21.58</v>
      </c>
      <c r="K19" s="227">
        <f>K18+K13</f>
        <v>44890</v>
      </c>
      <c r="L19" s="285"/>
    </row>
    <row r="20" spans="1:16" x14ac:dyDescent="0.2">
      <c r="A20" s="216">
        <v>8</v>
      </c>
      <c r="B20" s="218">
        <f>B18+B14</f>
        <v>44.230000000000004</v>
      </c>
      <c r="C20" s="216">
        <f>C18+C14</f>
        <v>13.12</v>
      </c>
      <c r="D20" s="216">
        <f t="shared" si="3"/>
        <v>31.110000000000007</v>
      </c>
      <c r="E20" s="241">
        <f>E18+E14</f>
        <v>60763.56</v>
      </c>
      <c r="F20" s="441"/>
      <c r="G20" s="247">
        <v>8</v>
      </c>
      <c r="H20" s="218">
        <f>H18+H14</f>
        <v>93</v>
      </c>
      <c r="I20" s="216">
        <f>I18+I14</f>
        <v>72.48</v>
      </c>
      <c r="J20" s="216">
        <f t="shared" si="4"/>
        <v>20.519999999999996</v>
      </c>
      <c r="K20" s="227">
        <f>K18+K14</f>
        <v>45557.43</v>
      </c>
      <c r="L20" s="285"/>
    </row>
    <row r="21" spans="1:16" x14ac:dyDescent="0.2">
      <c r="A21" s="216">
        <v>9</v>
      </c>
      <c r="B21" s="218">
        <f>B18+B15</f>
        <v>49.59</v>
      </c>
      <c r="C21" s="216">
        <f>C18+C15</f>
        <v>14.76</v>
      </c>
      <c r="D21" s="216">
        <f t="shared" si="3"/>
        <v>34.830000000000005</v>
      </c>
      <c r="E21" s="241">
        <f>E18+E15</f>
        <v>67938.83</v>
      </c>
      <c r="F21" s="441"/>
      <c r="G21" s="247">
        <v>9</v>
      </c>
      <c r="H21" s="218">
        <f>H18+H15</f>
        <v>105</v>
      </c>
      <c r="I21" s="216">
        <f>I18+I15</f>
        <v>81.539999999999992</v>
      </c>
      <c r="J21" s="216">
        <f t="shared" ref="J21" si="5">H21-I21</f>
        <v>23.460000000000008</v>
      </c>
      <c r="K21" s="227">
        <f>K18+K15</f>
        <v>51612.710000000006</v>
      </c>
      <c r="L21" s="285"/>
    </row>
    <row r="22" spans="1:16" x14ac:dyDescent="0.2">
      <c r="A22" s="216">
        <v>10</v>
      </c>
      <c r="B22" s="218">
        <f>B18+B16</f>
        <v>51.519999999999996</v>
      </c>
      <c r="C22" s="216">
        <f>C18+C16</f>
        <v>16.399999999999999</v>
      </c>
      <c r="D22" s="216">
        <f t="shared" si="3"/>
        <v>35.119999999999997</v>
      </c>
      <c r="E22" s="241">
        <f>E18+E16</f>
        <v>70188.98000000001</v>
      </c>
      <c r="F22" s="441"/>
      <c r="G22" s="247">
        <v>10</v>
      </c>
      <c r="H22" s="218">
        <f>H18+H16</f>
        <v>114</v>
      </c>
      <c r="I22" s="216">
        <f>I18+I16</f>
        <v>90.6</v>
      </c>
      <c r="J22" s="216">
        <f t="shared" si="4"/>
        <v>23.400000000000006</v>
      </c>
      <c r="K22" s="227">
        <f>K18+K16</f>
        <v>53360.3</v>
      </c>
      <c r="L22" s="285"/>
    </row>
    <row r="23" spans="1:16" x14ac:dyDescent="0.2">
      <c r="A23" s="216">
        <v>11</v>
      </c>
      <c r="B23" s="218">
        <f>B18+B17</f>
        <v>53.129999999999995</v>
      </c>
      <c r="C23" s="216">
        <f>C18+C17</f>
        <v>18.04</v>
      </c>
      <c r="D23" s="216">
        <f t="shared" si="3"/>
        <v>35.089999999999996</v>
      </c>
      <c r="E23" s="241">
        <f>E18+E17</f>
        <v>71979.649999999994</v>
      </c>
      <c r="F23" s="441"/>
      <c r="G23" s="247">
        <v>11</v>
      </c>
      <c r="H23" s="218">
        <f>H18+H17</f>
        <v>123</v>
      </c>
      <c r="I23" s="216">
        <f>I18+I17</f>
        <v>99.66</v>
      </c>
      <c r="J23" s="216">
        <f t="shared" ref="J23" si="6">H23-I23</f>
        <v>23.340000000000003</v>
      </c>
      <c r="K23" s="227">
        <f>K18+K17</f>
        <v>55107.89</v>
      </c>
      <c r="L23" s="285"/>
    </row>
    <row r="24" spans="1:16" x14ac:dyDescent="0.2">
      <c r="A24" s="216">
        <v>12</v>
      </c>
      <c r="B24" s="218">
        <f>B18+B18</f>
        <v>54.96</v>
      </c>
      <c r="C24" s="216">
        <f>C18+C18</f>
        <v>19.68</v>
      </c>
      <c r="D24" s="216">
        <f t="shared" si="3"/>
        <v>35.28</v>
      </c>
      <c r="E24" s="241">
        <f>E18+E18</f>
        <v>74086.22</v>
      </c>
      <c r="F24" s="441"/>
      <c r="G24" s="247">
        <v>12</v>
      </c>
      <c r="H24" s="218">
        <f>H18+H18</f>
        <v>132</v>
      </c>
      <c r="I24" s="216">
        <f>I18+I18</f>
        <v>108.72</v>
      </c>
      <c r="J24" s="216">
        <f t="shared" ref="J24" si="7">H24-I24</f>
        <v>23.28</v>
      </c>
      <c r="K24" s="227">
        <f>K18+K18</f>
        <v>56855.48</v>
      </c>
      <c r="L24" s="285"/>
    </row>
    <row r="25" spans="1:16" x14ac:dyDescent="0.2">
      <c r="A25" s="216">
        <v>13</v>
      </c>
      <c r="B25" s="218">
        <f>B18+B19</f>
        <v>69.150000000000006</v>
      </c>
      <c r="C25" s="216">
        <f>C18+C19</f>
        <v>21.32</v>
      </c>
      <c r="D25" s="216">
        <f t="shared" si="3"/>
        <v>47.830000000000005</v>
      </c>
      <c r="E25" s="241">
        <f>E18+E19</f>
        <v>94296.17</v>
      </c>
      <c r="F25" s="441"/>
      <c r="G25" s="247">
        <v>13</v>
      </c>
      <c r="H25" s="218">
        <f>H18+H19</f>
        <v>151</v>
      </c>
      <c r="I25" s="216">
        <f>I18+I19</f>
        <v>117.78</v>
      </c>
      <c r="J25" s="216">
        <f t="shared" ref="J25" si="8">H25-I25</f>
        <v>33.22</v>
      </c>
      <c r="K25" s="227">
        <f>K18+K19</f>
        <v>73317.740000000005</v>
      </c>
      <c r="L25" s="285"/>
    </row>
    <row r="26" spans="1:16" x14ac:dyDescent="0.2">
      <c r="A26" s="216">
        <v>14</v>
      </c>
      <c r="B26" s="218">
        <f>B18+B20</f>
        <v>71.710000000000008</v>
      </c>
      <c r="C26" s="216">
        <f>C18+C20</f>
        <v>22.96</v>
      </c>
      <c r="D26" s="216">
        <f t="shared" si="3"/>
        <v>48.750000000000007</v>
      </c>
      <c r="E26" s="241">
        <f>E18+E20</f>
        <v>97806.67</v>
      </c>
      <c r="F26" s="441"/>
      <c r="G26" s="247">
        <v>14</v>
      </c>
      <c r="H26" s="218">
        <f>H18+H20</f>
        <v>159</v>
      </c>
      <c r="I26" s="216">
        <f>I18+I20</f>
        <v>126.84</v>
      </c>
      <c r="J26" s="216">
        <f t="shared" ref="J26" si="9">H26-I26</f>
        <v>32.159999999999997</v>
      </c>
      <c r="K26" s="227">
        <f>K18+K20</f>
        <v>73985.17</v>
      </c>
      <c r="L26" s="285"/>
    </row>
    <row r="27" spans="1:16" x14ac:dyDescent="0.2">
      <c r="A27" s="216">
        <v>15</v>
      </c>
      <c r="B27" s="218">
        <f>B18+B21</f>
        <v>77.070000000000007</v>
      </c>
      <c r="C27" s="216">
        <f>C18+C21</f>
        <v>24.6</v>
      </c>
      <c r="D27" s="216">
        <f t="shared" si="3"/>
        <v>52.470000000000006</v>
      </c>
      <c r="E27" s="241">
        <f>E18+E21</f>
        <v>104981.94</v>
      </c>
      <c r="F27" s="441"/>
      <c r="G27" s="247">
        <v>15</v>
      </c>
      <c r="H27" s="218">
        <f>H18+H21</f>
        <v>171</v>
      </c>
      <c r="I27" s="216">
        <f>I18+I21</f>
        <v>135.89999999999998</v>
      </c>
      <c r="J27" s="216">
        <f t="shared" ref="J27" si="10">H27-I27</f>
        <v>35.100000000000023</v>
      </c>
      <c r="K27" s="227">
        <f>K18+K21</f>
        <v>80040.450000000012</v>
      </c>
      <c r="L27" s="285"/>
    </row>
    <row r="28" spans="1:16" x14ac:dyDescent="0.2">
      <c r="A28" s="216">
        <v>16</v>
      </c>
      <c r="B28" s="218">
        <f>B18+B22</f>
        <v>79</v>
      </c>
      <c r="C28" s="216">
        <f>C18+C22</f>
        <v>26.24</v>
      </c>
      <c r="D28" s="216">
        <f t="shared" si="3"/>
        <v>52.760000000000005</v>
      </c>
      <c r="E28" s="241">
        <f>E18+E22</f>
        <v>107232.09000000001</v>
      </c>
      <c r="F28" s="441"/>
      <c r="G28" s="247">
        <v>16</v>
      </c>
      <c r="H28" s="218">
        <f>H18+H22</f>
        <v>180</v>
      </c>
      <c r="I28" s="216">
        <f>I18+I22</f>
        <v>144.95999999999998</v>
      </c>
      <c r="J28" s="216">
        <f t="shared" ref="J28" si="11">H28-I28</f>
        <v>35.04000000000002</v>
      </c>
      <c r="K28" s="227">
        <f>K18+K22</f>
        <v>81788.040000000008</v>
      </c>
      <c r="L28" s="285"/>
    </row>
    <row r="29" spans="1:16" x14ac:dyDescent="0.2">
      <c r="A29" s="216">
        <v>17</v>
      </c>
      <c r="B29" s="218">
        <f>B18+B23</f>
        <v>80.61</v>
      </c>
      <c r="C29" s="216">
        <f>C18+C23</f>
        <v>27.88</v>
      </c>
      <c r="D29" s="216">
        <f t="shared" si="3"/>
        <v>52.730000000000004</v>
      </c>
      <c r="E29" s="241">
        <f>E18+E23</f>
        <v>109022.76</v>
      </c>
      <c r="F29" s="441"/>
      <c r="G29" s="247">
        <v>17</v>
      </c>
      <c r="H29" s="218">
        <f>H18+H23</f>
        <v>189</v>
      </c>
      <c r="I29" s="216">
        <f>I18+I23</f>
        <v>154.01999999999998</v>
      </c>
      <c r="J29" s="216">
        <f t="shared" ref="J29" si="12">H29-I29</f>
        <v>34.980000000000018</v>
      </c>
      <c r="K29" s="227">
        <f>K18+K23</f>
        <v>83535.63</v>
      </c>
      <c r="L29" s="289"/>
    </row>
    <row r="30" spans="1:16" ht="15.75" customHeight="1" x14ac:dyDescent="0.2">
      <c r="A30" s="216">
        <v>18</v>
      </c>
      <c r="B30" s="218">
        <f>B18+B24</f>
        <v>82.44</v>
      </c>
      <c r="C30" s="216">
        <f>C18+C24</f>
        <v>29.52</v>
      </c>
      <c r="D30" s="216">
        <f t="shared" si="3"/>
        <v>52.92</v>
      </c>
      <c r="E30" s="241">
        <f>E18+E24</f>
        <v>111129.33</v>
      </c>
      <c r="F30" s="441"/>
      <c r="G30" s="247">
        <v>18</v>
      </c>
      <c r="H30" s="218">
        <f>H18+H24</f>
        <v>198</v>
      </c>
      <c r="I30" s="216">
        <f>I18+I24</f>
        <v>163.07999999999998</v>
      </c>
      <c r="J30" s="216">
        <f t="shared" ref="J30" si="13">H30-I30</f>
        <v>34.920000000000016</v>
      </c>
      <c r="K30" s="227">
        <f>K18+K24</f>
        <v>85283.22</v>
      </c>
      <c r="L30" s="290"/>
    </row>
    <row r="31" spans="1:16" x14ac:dyDescent="0.2">
      <c r="A31" s="216">
        <v>19</v>
      </c>
      <c r="B31" s="218">
        <f>B18+B25</f>
        <v>96.63000000000001</v>
      </c>
      <c r="C31" s="216">
        <f>C18+C25</f>
        <v>31.16</v>
      </c>
      <c r="D31" s="216">
        <f t="shared" si="3"/>
        <v>65.470000000000013</v>
      </c>
      <c r="E31" s="241">
        <f>E18+E25</f>
        <v>131339.28</v>
      </c>
      <c r="F31" s="441"/>
      <c r="G31" s="247">
        <v>19</v>
      </c>
      <c r="H31" s="218">
        <f>H18+H25</f>
        <v>217</v>
      </c>
      <c r="I31" s="216">
        <f>I18+I25</f>
        <v>172.14</v>
      </c>
      <c r="J31" s="216">
        <f t="shared" ref="J31" si="14">H31-I31</f>
        <v>44.860000000000014</v>
      </c>
      <c r="K31" s="227">
        <f>K18+K25</f>
        <v>101745.48000000001</v>
      </c>
      <c r="L31" s="291"/>
    </row>
    <row r="32" spans="1:16" x14ac:dyDescent="0.2">
      <c r="A32" s="216">
        <v>20</v>
      </c>
      <c r="B32" s="218">
        <f>B18+B26</f>
        <v>99.190000000000012</v>
      </c>
      <c r="C32" s="216">
        <f>C18+C26</f>
        <v>32.799999999999997</v>
      </c>
      <c r="D32" s="216">
        <f t="shared" si="3"/>
        <v>66.390000000000015</v>
      </c>
      <c r="E32" s="241">
        <f>E18+E26</f>
        <v>134849.78</v>
      </c>
      <c r="F32" s="441"/>
      <c r="G32" s="247">
        <v>20</v>
      </c>
      <c r="H32" s="218">
        <f>H18+H26</f>
        <v>225</v>
      </c>
      <c r="I32" s="216">
        <f>I18+I26</f>
        <v>181.2</v>
      </c>
      <c r="J32" s="216">
        <f t="shared" ref="J32" si="15">H32-I32</f>
        <v>43.800000000000011</v>
      </c>
      <c r="K32" s="227">
        <f>K18+K26</f>
        <v>102412.91</v>
      </c>
      <c r="L32" s="291"/>
    </row>
    <row r="33" spans="8:12" x14ac:dyDescent="0.2">
      <c r="H33" s="217"/>
      <c r="I33" s="219"/>
      <c r="J33" s="219"/>
      <c r="K33" s="219"/>
      <c r="L33" s="3"/>
    </row>
    <row r="34" spans="8:12" x14ac:dyDescent="0.2">
      <c r="H34" s="220"/>
      <c r="I34" s="220"/>
      <c r="J34" s="220"/>
      <c r="K34" s="220"/>
      <c r="L34" s="3"/>
    </row>
  </sheetData>
  <sheetProtection algorithmName="SHA-512" hashValue="foA/oxLhRZ2LColhCxr2qkTtJi81SlWzPfGv22szBcqOZzaJYM1aVRVZn+/z/jY8kyFpOvnBlm/1vMqdhQFDnA==" saltValue="Z9xK6rr4W30trtx2eRYskQ==" spinCount="100000" sheet="1" objects="1" scenarios="1" formatColumns="0" selectLockedCells="1"/>
  <mergeCells count="11">
    <mergeCell ref="M6:P7"/>
    <mergeCell ref="A1:E2"/>
    <mergeCell ref="C3:C5"/>
    <mergeCell ref="D3:D5"/>
    <mergeCell ref="E3:E5"/>
    <mergeCell ref="G1:K2"/>
    <mergeCell ref="I3:I5"/>
    <mergeCell ref="J3:J5"/>
    <mergeCell ref="K3:K5"/>
    <mergeCell ref="F1:F32"/>
    <mergeCell ref="L1:L2"/>
  </mergeCells>
  <pageMargins left="0.70866141732283472" right="0.70866141732283472" top="0.78740157480314965" bottom="0.78740157480314965"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A7" workbookViewId="0">
      <selection activeCell="C20" sqref="C20"/>
    </sheetView>
  </sheetViews>
  <sheetFormatPr baseColWidth="10" defaultColWidth="11.42578125" defaultRowHeight="12.75" x14ac:dyDescent="0.2"/>
  <cols>
    <col min="1" max="1" width="16" style="51" customWidth="1"/>
    <col min="2" max="2" width="57.5703125" style="51" customWidth="1"/>
    <col min="3" max="16384" width="11.42578125" style="51"/>
  </cols>
  <sheetData>
    <row r="1" spans="1:22" s="47" customFormat="1" ht="24.75" customHeight="1" x14ac:dyDescent="0.2">
      <c r="A1" s="467" t="s">
        <v>25</v>
      </c>
      <c r="B1" s="468"/>
      <c r="C1" s="468"/>
      <c r="D1" s="468"/>
      <c r="E1" s="468"/>
      <c r="F1" s="468"/>
      <c r="G1" s="468"/>
      <c r="H1" s="468"/>
      <c r="I1" s="468"/>
      <c r="J1" s="117"/>
      <c r="K1" s="117"/>
      <c r="L1" s="117"/>
      <c r="M1" s="117"/>
      <c r="N1" s="117"/>
      <c r="O1" s="117"/>
      <c r="P1" s="117"/>
      <c r="Q1" s="117"/>
      <c r="R1" s="117"/>
      <c r="S1" s="117"/>
      <c r="T1" s="118"/>
      <c r="U1" s="46"/>
    </row>
    <row r="2" spans="1:22" s="50" customFormat="1" ht="15" customHeight="1" x14ac:dyDescent="0.2">
      <c r="A2" s="470" t="s">
        <v>18</v>
      </c>
      <c r="B2" s="471"/>
      <c r="C2" s="472"/>
      <c r="D2" s="473"/>
      <c r="E2" s="473"/>
      <c r="F2" s="473"/>
      <c r="G2" s="473"/>
      <c r="H2" s="474"/>
      <c r="I2" s="87"/>
      <c r="J2" s="87"/>
      <c r="K2" s="87"/>
      <c r="L2" s="48"/>
      <c r="M2" s="48"/>
      <c r="N2" s="48"/>
      <c r="O2" s="48"/>
      <c r="P2" s="48"/>
      <c r="Q2" s="48"/>
      <c r="R2" s="48"/>
      <c r="S2" s="48"/>
      <c r="T2" s="48"/>
      <c r="U2" s="49"/>
    </row>
    <row r="3" spans="1:22" s="50" customFormat="1" ht="15" customHeight="1" x14ac:dyDescent="0.2">
      <c r="A3" s="349" t="s">
        <v>1</v>
      </c>
      <c r="B3" s="350"/>
      <c r="C3" s="445"/>
      <c r="D3" s="446"/>
      <c r="E3" s="446"/>
      <c r="F3" s="446"/>
      <c r="G3" s="446"/>
      <c r="H3" s="447"/>
      <c r="I3" s="87"/>
      <c r="J3" s="87"/>
      <c r="K3" s="87"/>
      <c r="L3" s="48"/>
      <c r="M3" s="48"/>
      <c r="N3" s="48"/>
      <c r="O3" s="48"/>
      <c r="P3" s="48"/>
      <c r="Q3" s="48"/>
      <c r="R3" s="48"/>
      <c r="S3" s="48"/>
      <c r="T3" s="48"/>
      <c r="U3" s="49"/>
    </row>
    <row r="4" spans="1:22" s="50" customFormat="1" ht="15" customHeight="1" x14ac:dyDescent="0.2">
      <c r="A4" s="349" t="s">
        <v>2</v>
      </c>
      <c r="B4" s="350"/>
      <c r="C4" s="445"/>
      <c r="D4" s="446"/>
      <c r="E4" s="446"/>
      <c r="F4" s="446"/>
      <c r="G4" s="446"/>
      <c r="H4" s="447"/>
      <c r="I4" s="87"/>
      <c r="J4" s="87"/>
      <c r="K4" s="87"/>
      <c r="L4" s="48"/>
      <c r="M4" s="48"/>
      <c r="N4" s="48"/>
      <c r="O4" s="48"/>
      <c r="P4" s="48"/>
      <c r="Q4" s="48"/>
      <c r="R4" s="48"/>
      <c r="S4" s="48"/>
      <c r="T4" s="48"/>
      <c r="U4" s="49"/>
    </row>
    <row r="5" spans="1:22" s="50" customFormat="1" ht="15" customHeight="1" x14ac:dyDescent="0.2">
      <c r="A5" s="457" t="s">
        <v>3</v>
      </c>
      <c r="B5" s="458"/>
      <c r="C5" s="448"/>
      <c r="D5" s="449"/>
      <c r="E5" s="449"/>
      <c r="F5" s="449"/>
      <c r="G5" s="449"/>
      <c r="H5" s="450"/>
      <c r="I5" s="87"/>
      <c r="J5" s="87"/>
      <c r="K5" s="87"/>
      <c r="L5" s="48"/>
      <c r="M5" s="48"/>
      <c r="N5" s="48"/>
      <c r="O5" s="48"/>
      <c r="P5" s="48"/>
      <c r="Q5" s="48"/>
      <c r="R5" s="48"/>
      <c r="S5" s="48"/>
      <c r="T5" s="48"/>
      <c r="U5" s="49"/>
    </row>
    <row r="7" spans="1:22" ht="13.5" thickBot="1" x14ac:dyDescent="0.25"/>
    <row r="8" spans="1:22" s="4" customFormat="1" ht="21.75" customHeight="1" thickBot="1" x14ac:dyDescent="0.25">
      <c r="A8" s="34"/>
      <c r="B8" s="34"/>
      <c r="C8" s="459" t="s">
        <v>31</v>
      </c>
      <c r="D8" s="460"/>
      <c r="E8" s="460"/>
      <c r="F8" s="460"/>
      <c r="G8" s="460"/>
      <c r="H8" s="461"/>
      <c r="I8" s="313" t="s">
        <v>169</v>
      </c>
      <c r="J8" s="305"/>
      <c r="K8" s="456"/>
      <c r="L8" s="456"/>
      <c r="M8" s="456"/>
      <c r="N8" s="3"/>
      <c r="O8" s="51"/>
      <c r="P8" s="51"/>
      <c r="Q8" s="51"/>
      <c r="R8" s="51"/>
      <c r="S8" s="51"/>
      <c r="T8" s="51"/>
      <c r="U8" s="33"/>
      <c r="V8" s="33"/>
    </row>
    <row r="9" spans="1:22" s="4" customFormat="1" ht="18.75" customHeight="1" x14ac:dyDescent="0.2">
      <c r="A9" s="462" t="s">
        <v>19</v>
      </c>
      <c r="B9" s="463"/>
      <c r="C9" s="144" t="s">
        <v>14</v>
      </c>
      <c r="D9" s="144" t="s">
        <v>14</v>
      </c>
      <c r="E9" s="140" t="s">
        <v>14</v>
      </c>
      <c r="F9" s="144" t="s">
        <v>15</v>
      </c>
      <c r="G9" s="144" t="s">
        <v>15</v>
      </c>
      <c r="H9" s="140" t="s">
        <v>15</v>
      </c>
      <c r="I9" s="466"/>
      <c r="J9" s="466"/>
      <c r="K9" s="452"/>
      <c r="L9" s="452"/>
      <c r="M9" s="452"/>
      <c r="N9" s="3"/>
      <c r="O9" s="51"/>
      <c r="P9" s="51"/>
      <c r="Q9" s="51"/>
      <c r="R9" s="51"/>
      <c r="S9" s="51"/>
      <c r="T9" s="51"/>
      <c r="U9" s="33"/>
      <c r="V9" s="33"/>
    </row>
    <row r="10" spans="1:22" s="37" customFormat="1" ht="18.95" customHeight="1" x14ac:dyDescent="0.2">
      <c r="A10" s="464"/>
      <c r="B10" s="465"/>
      <c r="C10" s="144" t="s">
        <v>28</v>
      </c>
      <c r="D10" s="144" t="s">
        <v>29</v>
      </c>
      <c r="E10" s="140" t="s">
        <v>30</v>
      </c>
      <c r="F10" s="144" t="s">
        <v>28</v>
      </c>
      <c r="G10" s="144" t="s">
        <v>29</v>
      </c>
      <c r="H10" s="140" t="s">
        <v>30</v>
      </c>
      <c r="I10" s="466"/>
      <c r="J10" s="466"/>
      <c r="K10" s="452"/>
      <c r="L10" s="452"/>
      <c r="M10" s="452"/>
      <c r="N10" s="36"/>
      <c r="O10" s="51"/>
      <c r="P10" s="51"/>
      <c r="Q10" s="51"/>
      <c r="R10" s="51"/>
      <c r="S10" s="51"/>
      <c r="T10" s="51"/>
    </row>
    <row r="11" spans="1:22" s="4" customFormat="1" ht="18.95" customHeight="1" x14ac:dyDescent="0.2">
      <c r="A11" s="453" t="s">
        <v>72</v>
      </c>
      <c r="B11" s="454"/>
      <c r="C11" s="145">
        <f>'Std-Berechnung KiBiz '!C23+'Std-Berechnung KiBiz '!F23</f>
        <v>0</v>
      </c>
      <c r="D11" s="145">
        <f>'Std-Berechnung KiBiz '!C24+'Std-Berechnung KiBiz '!F24</f>
        <v>0</v>
      </c>
      <c r="E11" s="146">
        <f>D11-C11</f>
        <v>0</v>
      </c>
      <c r="F11" s="145">
        <f>'Std-Berechnung KiBiz '!D23</f>
        <v>0</v>
      </c>
      <c r="G11" s="145">
        <f>'Std-Berechnung KiBiz '!D24</f>
        <v>0</v>
      </c>
      <c r="H11" s="146">
        <f>G11-F11</f>
        <v>0</v>
      </c>
      <c r="I11" s="292"/>
      <c r="J11" s="293"/>
      <c r="K11" s="38"/>
      <c r="L11" s="455"/>
      <c r="M11" s="456"/>
      <c r="N11" s="3"/>
      <c r="O11" s="51"/>
      <c r="P11" s="51"/>
      <c r="Q11" s="51"/>
      <c r="R11" s="51"/>
      <c r="S11" s="51"/>
      <c r="T11" s="51"/>
    </row>
    <row r="12" spans="1:22" s="4" customFormat="1" ht="18.95" customHeight="1" x14ac:dyDescent="0.4">
      <c r="A12" s="425" t="s">
        <v>80</v>
      </c>
      <c r="B12" s="469"/>
      <c r="C12" s="145">
        <f>'Std-Berechnung KiBiz '!N23</f>
        <v>0</v>
      </c>
      <c r="D12" s="145">
        <f>'Std-Berechnung KiBiz '!K24+'Std-Berechnung KiBiz '!M24</f>
        <v>0</v>
      </c>
      <c r="E12" s="146">
        <f>D12+G12-C12</f>
        <v>0</v>
      </c>
      <c r="F12" s="148"/>
      <c r="G12" s="145">
        <f>'Std-Berechnung KiBiz '!L24</f>
        <v>0</v>
      </c>
      <c r="H12" s="146"/>
      <c r="I12" s="292"/>
      <c r="J12" s="293"/>
      <c r="K12" s="38"/>
      <c r="L12" s="126"/>
      <c r="M12" s="127"/>
      <c r="N12" s="3"/>
      <c r="O12" s="51"/>
      <c r="P12" s="51"/>
      <c r="Q12" s="51"/>
      <c r="R12" s="51"/>
      <c r="S12" s="51"/>
      <c r="T12" s="51"/>
    </row>
    <row r="13" spans="1:22" s="4" customFormat="1" ht="18.95" customHeight="1" x14ac:dyDescent="0.2">
      <c r="A13" s="425" t="s">
        <v>58</v>
      </c>
      <c r="B13" s="469"/>
      <c r="C13" s="145">
        <f>'Std-Berechnung KiBiz '!H23</f>
        <v>0</v>
      </c>
      <c r="D13" s="145">
        <f>'Std-Berechnung KiBiz '!H24</f>
        <v>0</v>
      </c>
      <c r="E13" s="146">
        <f>D13-C13</f>
        <v>0</v>
      </c>
      <c r="F13" s="145">
        <f>'Std-Berechnung KiBiz '!I23</f>
        <v>0</v>
      </c>
      <c r="G13" s="145">
        <f>'Std-Berechnung KiBiz '!I24</f>
        <v>0</v>
      </c>
      <c r="H13" s="146">
        <f>G13-F13</f>
        <v>0</v>
      </c>
      <c r="I13" s="292"/>
      <c r="J13" s="293"/>
      <c r="K13" s="38"/>
      <c r="L13" s="111"/>
      <c r="M13" s="112"/>
      <c r="N13" s="3"/>
      <c r="O13" s="51"/>
      <c r="P13" s="51"/>
      <c r="Q13" s="51"/>
      <c r="R13" s="51"/>
      <c r="S13" s="51"/>
      <c r="T13" s="51"/>
    </row>
    <row r="14" spans="1:22" s="4" customFormat="1" ht="18.95" customHeight="1" x14ac:dyDescent="0.2">
      <c r="A14" s="53" t="s">
        <v>33</v>
      </c>
      <c r="B14" s="86"/>
      <c r="C14" s="147">
        <v>0</v>
      </c>
      <c r="D14" s="147">
        <v>0</v>
      </c>
      <c r="E14" s="146">
        <f>D14+G14-C14</f>
        <v>0</v>
      </c>
      <c r="F14" s="148"/>
      <c r="G14" s="147">
        <v>0</v>
      </c>
      <c r="H14" s="146"/>
      <c r="I14" s="292"/>
      <c r="J14" s="293"/>
      <c r="K14" s="38"/>
      <c r="L14" s="85"/>
      <c r="M14" s="84"/>
      <c r="N14" s="3"/>
      <c r="O14" s="51"/>
      <c r="P14" s="51"/>
      <c r="Q14" s="51"/>
      <c r="R14" s="51"/>
      <c r="S14" s="51"/>
      <c r="T14" s="51"/>
    </row>
    <row r="15" spans="1:22" s="4" customFormat="1" ht="18.95" customHeight="1" x14ac:dyDescent="0.2">
      <c r="A15" s="53" t="s">
        <v>111</v>
      </c>
      <c r="B15" s="86"/>
      <c r="C15" s="145">
        <f>'Std-Berechnung BTHG'!C6+'Std-Berechnung BTHG'!I6</f>
        <v>0</v>
      </c>
      <c r="D15" s="145">
        <f>'Std-Berechnung BTHG'!C7+'Std-Berechnung BTHG'!I7</f>
        <v>0</v>
      </c>
      <c r="E15" s="146">
        <f>D15-C15</f>
        <v>0</v>
      </c>
      <c r="F15" s="148"/>
      <c r="G15" s="148"/>
      <c r="H15" s="148"/>
      <c r="I15" s="292"/>
      <c r="J15" s="293"/>
      <c r="K15" s="38"/>
      <c r="L15" s="210"/>
      <c r="M15" s="211"/>
      <c r="N15" s="3"/>
      <c r="O15" s="51"/>
      <c r="P15" s="51"/>
      <c r="Q15" s="51"/>
      <c r="R15" s="51"/>
      <c r="S15" s="51"/>
      <c r="T15" s="51"/>
    </row>
    <row r="16" spans="1:22" s="50" customFormat="1" ht="18.95" customHeight="1" x14ac:dyDescent="0.2">
      <c r="A16" s="137" t="s">
        <v>134</v>
      </c>
      <c r="B16" s="138"/>
      <c r="C16" s="147">
        <v>0</v>
      </c>
      <c r="D16" s="147">
        <v>0</v>
      </c>
      <c r="E16" s="146">
        <f t="shared" ref="E16:E18" si="0">D16-C16</f>
        <v>0</v>
      </c>
      <c r="F16" s="148"/>
      <c r="G16" s="148"/>
      <c r="H16" s="148"/>
      <c r="I16" s="292"/>
      <c r="J16" s="293"/>
      <c r="K16" s="38"/>
      <c r="L16" s="135"/>
      <c r="M16" s="136"/>
      <c r="N16" s="49"/>
      <c r="O16" s="139"/>
      <c r="P16" s="139"/>
      <c r="Q16" s="139"/>
      <c r="R16" s="139"/>
      <c r="S16" s="139"/>
      <c r="T16" s="139"/>
    </row>
    <row r="17" spans="1:20" s="4" customFormat="1" ht="18.95" customHeight="1" x14ac:dyDescent="0.2">
      <c r="A17" s="53" t="s">
        <v>27</v>
      </c>
      <c r="B17" s="54"/>
      <c r="C17" s="147">
        <v>0</v>
      </c>
      <c r="D17" s="147">
        <v>0</v>
      </c>
      <c r="E17" s="146">
        <f t="shared" si="0"/>
        <v>0</v>
      </c>
      <c r="F17" s="149"/>
      <c r="G17" s="149"/>
      <c r="H17" s="150"/>
      <c r="I17" s="292"/>
      <c r="J17" s="293"/>
      <c r="K17" s="38"/>
      <c r="L17" s="39"/>
      <c r="M17" s="35"/>
      <c r="N17" s="3"/>
      <c r="O17" s="51"/>
      <c r="P17" s="51"/>
      <c r="Q17" s="51"/>
      <c r="R17" s="51"/>
      <c r="S17" s="51"/>
      <c r="T17" s="51"/>
    </row>
    <row r="18" spans="1:20" s="4" customFormat="1" ht="18.95" customHeight="1" x14ac:dyDescent="0.2">
      <c r="A18" s="53" t="s">
        <v>75</v>
      </c>
      <c r="B18" s="54"/>
      <c r="C18" s="147">
        <v>0</v>
      </c>
      <c r="D18" s="147">
        <v>0</v>
      </c>
      <c r="E18" s="146">
        <f t="shared" si="0"/>
        <v>0</v>
      </c>
      <c r="F18" s="149"/>
      <c r="G18" s="149"/>
      <c r="H18" s="149"/>
      <c r="I18" s="292"/>
      <c r="J18" s="293"/>
      <c r="K18" s="38"/>
      <c r="L18" s="39"/>
      <c r="M18" s="35"/>
      <c r="N18" s="3"/>
      <c r="O18" s="51"/>
      <c r="P18" s="51"/>
      <c r="Q18" s="51"/>
      <c r="R18" s="51"/>
      <c r="S18" s="51"/>
      <c r="T18" s="51"/>
    </row>
    <row r="19" spans="1:20" s="4" customFormat="1" ht="18.95" customHeight="1" x14ac:dyDescent="0.2">
      <c r="A19" s="163" t="s">
        <v>83</v>
      </c>
      <c r="B19" s="164"/>
      <c r="C19" s="149"/>
      <c r="D19" s="149"/>
      <c r="E19" s="149"/>
      <c r="F19" s="149"/>
      <c r="G19" s="145">
        <f>'Std-Berechnung KiBiz '!Q24</f>
        <v>0</v>
      </c>
      <c r="H19" s="146"/>
      <c r="I19" s="292"/>
      <c r="J19" s="293"/>
      <c r="K19" s="38"/>
      <c r="L19" s="161"/>
      <c r="M19" s="162"/>
      <c r="N19" s="41"/>
      <c r="O19" s="51"/>
      <c r="P19" s="51"/>
      <c r="Q19" s="51"/>
      <c r="R19" s="51"/>
      <c r="S19" s="51"/>
      <c r="T19" s="51"/>
    </row>
    <row r="20" spans="1:20" s="4" customFormat="1" ht="18.95" customHeight="1" x14ac:dyDescent="0.2">
      <c r="A20" s="443" t="s">
        <v>13</v>
      </c>
      <c r="B20" s="444"/>
      <c r="C20" s="146">
        <f>SUM(C11:C19)</f>
        <v>0</v>
      </c>
      <c r="D20" s="146">
        <f>SUM(D11:D19)</f>
        <v>0</v>
      </c>
      <c r="E20" s="146">
        <f>SUM(E11:E19)</f>
        <v>0</v>
      </c>
      <c r="F20" s="146">
        <f t="shared" ref="F20" si="1">SUM(F11:F18)</f>
        <v>0</v>
      </c>
      <c r="G20" s="146">
        <f>G11+G13</f>
        <v>0</v>
      </c>
      <c r="H20" s="146">
        <f>SUM(H11:H19)</f>
        <v>0</v>
      </c>
      <c r="I20" s="294"/>
      <c r="J20" s="294"/>
      <c r="K20" s="40"/>
      <c r="L20" s="451"/>
      <c r="M20" s="451"/>
      <c r="N20" s="41"/>
      <c r="O20" s="42"/>
    </row>
    <row r="23" spans="1:20" x14ac:dyDescent="0.2">
      <c r="A23" s="159"/>
      <c r="B23" s="88" t="s">
        <v>32</v>
      </c>
    </row>
    <row r="24" spans="1:20" ht="22.5" x14ac:dyDescent="0.45">
      <c r="A24" s="160" t="s">
        <v>68</v>
      </c>
      <c r="B24" s="88" t="s">
        <v>87</v>
      </c>
      <c r="D24" s="229"/>
    </row>
  </sheetData>
  <sheetProtection algorithmName="SHA-512" hashValue="SbOdSAfWOWLnSowiGqSygCmlbIXMxLq6VhtHFLjgVRL4Xw1ZBpsilnPksqmxE7bbWfsOV2e/T5SHD6KEQQO6Ow==" saltValue="aXNU7pSq1KfYvsJG1rlF0w==" spinCount="100000" sheet="1" objects="1" scenarios="1" formatColumns="0"/>
  <mergeCells count="22">
    <mergeCell ref="A1:I1"/>
    <mergeCell ref="A13:B13"/>
    <mergeCell ref="A2:B2"/>
    <mergeCell ref="A3:B3"/>
    <mergeCell ref="C2:H2"/>
    <mergeCell ref="C3:H3"/>
    <mergeCell ref="A12:B12"/>
    <mergeCell ref="A20:B20"/>
    <mergeCell ref="C4:H4"/>
    <mergeCell ref="C5:H5"/>
    <mergeCell ref="L20:M20"/>
    <mergeCell ref="L9:M10"/>
    <mergeCell ref="A11:B11"/>
    <mergeCell ref="L11:M11"/>
    <mergeCell ref="A4:B4"/>
    <mergeCell ref="A5:B5"/>
    <mergeCell ref="C8:H8"/>
    <mergeCell ref="K8:M8"/>
    <mergeCell ref="A9:B10"/>
    <mergeCell ref="I9:I10"/>
    <mergeCell ref="J9:J10"/>
    <mergeCell ref="K9:K10"/>
  </mergeCells>
  <phoneticPr fontId="0" type="noConversion"/>
  <pageMargins left="0.78740157480314965" right="0.78740157480314965"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10" zoomScaleNormal="100" zoomScaleSheetLayoutView="100" zoomScalePageLayoutView="120" workbookViewId="0">
      <selection activeCell="C27" sqref="C27"/>
    </sheetView>
  </sheetViews>
  <sheetFormatPr baseColWidth="10" defaultRowHeight="12.75" x14ac:dyDescent="0.2"/>
  <cols>
    <col min="1" max="1" width="23.85546875" customWidth="1"/>
    <col min="2" max="2" width="20.85546875" customWidth="1"/>
    <col min="3" max="3" width="11.85546875" bestFit="1" customWidth="1"/>
    <col min="4" max="4" width="14.7109375" customWidth="1"/>
    <col min="5" max="5" width="11.28515625" customWidth="1"/>
    <col min="6" max="6" width="11.5703125" customWidth="1"/>
    <col min="7" max="7" width="11.28515625" customWidth="1"/>
    <col min="8" max="8" width="12.140625" customWidth="1"/>
    <col min="9" max="9" width="12.140625" bestFit="1" customWidth="1"/>
    <col min="11" max="11" width="12.140625" customWidth="1"/>
    <col min="12" max="12" width="16.28515625" customWidth="1"/>
  </cols>
  <sheetData>
    <row r="1" spans="1:10" ht="13.5" thickBot="1" x14ac:dyDescent="0.25">
      <c r="A1" s="106" t="s">
        <v>71</v>
      </c>
      <c r="B1" s="165"/>
      <c r="C1" s="108"/>
      <c r="D1" s="109"/>
      <c r="F1" s="62"/>
    </row>
    <row r="2" spans="1:10" ht="21" customHeight="1" x14ac:dyDescent="0.2">
      <c r="A2" s="166" t="s">
        <v>43</v>
      </c>
      <c r="B2" s="167">
        <v>6355.47</v>
      </c>
      <c r="C2" s="480" t="s">
        <v>114</v>
      </c>
      <c r="D2" s="481"/>
      <c r="E2" s="481"/>
      <c r="F2" s="482"/>
    </row>
    <row r="3" spans="1:10" x14ac:dyDescent="0.2">
      <c r="A3" s="166" t="s">
        <v>42</v>
      </c>
      <c r="B3" s="167">
        <v>8543.85</v>
      </c>
      <c r="C3" s="483"/>
      <c r="D3" s="484"/>
      <c r="E3" s="484"/>
      <c r="F3" s="485"/>
    </row>
    <row r="4" spans="1:10" x14ac:dyDescent="0.2">
      <c r="A4" s="166" t="s">
        <v>41</v>
      </c>
      <c r="B4" s="167">
        <v>10967.82</v>
      </c>
      <c r="C4" s="483"/>
      <c r="D4" s="484"/>
      <c r="E4" s="484"/>
      <c r="F4" s="485"/>
    </row>
    <row r="5" spans="1:10" x14ac:dyDescent="0.2">
      <c r="A5" s="166" t="s">
        <v>53</v>
      </c>
      <c r="B5" s="167">
        <v>13474.78</v>
      </c>
      <c r="C5" s="483"/>
      <c r="D5" s="484"/>
      <c r="E5" s="484"/>
      <c r="F5" s="485"/>
    </row>
    <row r="6" spans="1:10" x14ac:dyDescent="0.2">
      <c r="A6" s="166" t="s">
        <v>52</v>
      </c>
      <c r="B6" s="167">
        <v>18233.84</v>
      </c>
      <c r="C6" s="483"/>
      <c r="D6" s="484"/>
      <c r="E6" s="484"/>
      <c r="F6" s="485"/>
    </row>
    <row r="7" spans="1:10" x14ac:dyDescent="0.2">
      <c r="A7" s="166" t="s">
        <v>51</v>
      </c>
      <c r="B7" s="167">
        <v>23387.32</v>
      </c>
      <c r="C7" s="483"/>
      <c r="D7" s="484"/>
      <c r="E7" s="484"/>
      <c r="F7" s="485"/>
    </row>
    <row r="8" spans="1:10" x14ac:dyDescent="0.2">
      <c r="A8" s="166" t="s">
        <v>40</v>
      </c>
      <c r="B8" s="167">
        <v>4983.3500000000004</v>
      </c>
      <c r="C8" s="483"/>
      <c r="D8" s="484"/>
      <c r="E8" s="484"/>
      <c r="F8" s="485"/>
    </row>
    <row r="9" spans="1:10" ht="13.5" thickBot="1" x14ac:dyDescent="0.25">
      <c r="A9" s="166" t="s">
        <v>39</v>
      </c>
      <c r="B9" s="167">
        <v>6705.92</v>
      </c>
      <c r="C9" s="486"/>
      <c r="D9" s="487"/>
      <c r="E9" s="487"/>
      <c r="F9" s="488"/>
    </row>
    <row r="10" spans="1:10" ht="13.5" thickBot="1" x14ac:dyDescent="0.25">
      <c r="A10" s="166" t="s">
        <v>38</v>
      </c>
      <c r="B10" s="167">
        <v>9744.92</v>
      </c>
      <c r="C10" s="166"/>
      <c r="D10" s="107"/>
      <c r="E10" s="104"/>
    </row>
    <row r="11" spans="1:10" s="169" customFormat="1" x14ac:dyDescent="0.2">
      <c r="A11" s="106" t="s">
        <v>50</v>
      </c>
      <c r="B11" s="168" t="s">
        <v>60</v>
      </c>
      <c r="C11" s="235"/>
      <c r="D11" s="252">
        <v>21856.29</v>
      </c>
      <c r="E11" s="104"/>
    </row>
    <row r="12" spans="1:10" s="169" customFormat="1" x14ac:dyDescent="0.2">
      <c r="A12" s="105"/>
      <c r="B12" s="170" t="s">
        <v>61</v>
      </c>
      <c r="C12" s="104"/>
      <c r="D12" s="253">
        <v>23382.7</v>
      </c>
      <c r="E12" s="104"/>
    </row>
    <row r="13" spans="1:10" s="169" customFormat="1" ht="13.5" thickBot="1" x14ac:dyDescent="0.25">
      <c r="A13" s="236"/>
      <c r="B13" s="237" t="s">
        <v>62</v>
      </c>
      <c r="C13" s="171"/>
      <c r="D13" s="254">
        <v>25237.93</v>
      </c>
      <c r="E13" s="104"/>
    </row>
    <row r="14" spans="1:10" ht="21" customHeight="1" thickBot="1" x14ac:dyDescent="0.25">
      <c r="A14" s="62"/>
      <c r="B14" s="110"/>
      <c r="C14" s="62"/>
      <c r="D14" s="62"/>
      <c r="G14" s="285"/>
      <c r="H14" s="285"/>
      <c r="I14" s="285"/>
      <c r="J14" s="285"/>
    </row>
    <row r="15" spans="1:10" ht="13.5" thickBot="1" x14ac:dyDescent="0.25">
      <c r="A15" s="172" t="s">
        <v>48</v>
      </c>
      <c r="B15" s="173" t="s">
        <v>47</v>
      </c>
      <c r="C15" s="173" t="s">
        <v>46</v>
      </c>
      <c r="D15" s="174" t="s">
        <v>45</v>
      </c>
      <c r="E15" s="304" t="s">
        <v>169</v>
      </c>
      <c r="G15" s="489" t="s">
        <v>155</v>
      </c>
      <c r="H15" s="490"/>
      <c r="I15" s="490"/>
      <c r="J15" s="491"/>
    </row>
    <row r="16" spans="1:10" x14ac:dyDescent="0.2">
      <c r="A16" s="177" t="s">
        <v>44</v>
      </c>
      <c r="B16" s="176" t="s">
        <v>81</v>
      </c>
      <c r="C16" s="295">
        <v>0</v>
      </c>
      <c r="D16" s="264">
        <f>C16*B2</f>
        <v>0</v>
      </c>
      <c r="E16" s="312"/>
      <c r="G16" s="314" t="s">
        <v>98</v>
      </c>
      <c r="H16" s="315" t="s">
        <v>99</v>
      </c>
      <c r="I16" s="316" t="s">
        <v>13</v>
      </c>
      <c r="J16" s="317" t="s">
        <v>100</v>
      </c>
    </row>
    <row r="17" spans="1:10" x14ac:dyDescent="0.2">
      <c r="A17" s="177"/>
      <c r="B17" s="176" t="s">
        <v>88</v>
      </c>
      <c r="C17" s="296">
        <v>0</v>
      </c>
      <c r="D17" s="264">
        <f>C17*B3</f>
        <v>0</v>
      </c>
      <c r="E17" s="285"/>
      <c r="G17" s="318" t="s">
        <v>101</v>
      </c>
      <c r="H17" s="319">
        <f>'Std-Berechnung KiBiz '!C9-Finanzberechnung!C16-Finanzberechnung!C22</f>
        <v>0</v>
      </c>
      <c r="I17" s="320">
        <f>H17*J17</f>
        <v>0</v>
      </c>
      <c r="J17" s="320">
        <v>6355.47</v>
      </c>
    </row>
    <row r="18" spans="1:10" ht="13.5" thickBot="1" x14ac:dyDescent="0.25">
      <c r="A18" s="178"/>
      <c r="B18" s="179" t="s">
        <v>89</v>
      </c>
      <c r="C18" s="296">
        <v>0</v>
      </c>
      <c r="D18" s="265">
        <f>C18*B4</f>
        <v>0</v>
      </c>
      <c r="E18" s="285"/>
      <c r="G18" s="318" t="s">
        <v>102</v>
      </c>
      <c r="H18" s="319">
        <f>'Std-Berechnung KiBiz '!C10-Finanzberechnung!C17-Finanzberechnung!C23</f>
        <v>0</v>
      </c>
      <c r="I18" s="320">
        <f t="shared" ref="I18:I19" si="0">H18*J18</f>
        <v>0</v>
      </c>
      <c r="J18" s="320">
        <v>8543.85</v>
      </c>
    </row>
    <row r="19" spans="1:10" x14ac:dyDescent="0.2">
      <c r="A19" s="175" t="s">
        <v>49</v>
      </c>
      <c r="B19" s="176" t="s">
        <v>81</v>
      </c>
      <c r="C19" s="297">
        <v>0</v>
      </c>
      <c r="D19" s="263">
        <f>C19*B2</f>
        <v>0</v>
      </c>
      <c r="E19" s="303"/>
      <c r="G19" s="318" t="s">
        <v>103</v>
      </c>
      <c r="H19" s="319">
        <f>'Std-Berechnung KiBiz '!C11-Finanzberechnung!C18-Finanzberechnung!C24</f>
        <v>0</v>
      </c>
      <c r="I19" s="320">
        <f t="shared" si="0"/>
        <v>0</v>
      </c>
      <c r="J19" s="320">
        <v>10967.82</v>
      </c>
    </row>
    <row r="20" spans="1:10" ht="12.75" customHeight="1" x14ac:dyDescent="0.2">
      <c r="A20" s="177"/>
      <c r="B20" s="176" t="s">
        <v>88</v>
      </c>
      <c r="C20" s="296">
        <v>0</v>
      </c>
      <c r="D20" s="264">
        <f>C20*B3</f>
        <v>0</v>
      </c>
      <c r="E20" s="285"/>
      <c r="G20" s="314"/>
      <c r="H20" s="321"/>
      <c r="I20" s="322"/>
      <c r="J20" s="322"/>
    </row>
    <row r="21" spans="1:10" ht="13.5" thickBot="1" x14ac:dyDescent="0.25">
      <c r="A21" s="178"/>
      <c r="B21" s="179" t="s">
        <v>89</v>
      </c>
      <c r="C21" s="296">
        <v>0</v>
      </c>
      <c r="D21" s="265">
        <f>C21*B4</f>
        <v>0</v>
      </c>
      <c r="E21" s="285"/>
      <c r="G21" s="314" t="s">
        <v>104</v>
      </c>
      <c r="H21" s="321"/>
      <c r="I21" s="322" t="s">
        <v>13</v>
      </c>
      <c r="J21" s="322" t="s">
        <v>100</v>
      </c>
    </row>
    <row r="22" spans="1:10" x14ac:dyDescent="0.2">
      <c r="A22" s="175" t="s">
        <v>44</v>
      </c>
      <c r="B22" s="176" t="s">
        <v>82</v>
      </c>
      <c r="C22" s="297">
        <v>0</v>
      </c>
      <c r="D22" s="263">
        <f>C22*B2</f>
        <v>0</v>
      </c>
      <c r="E22" s="285"/>
      <c r="G22" s="323" t="s">
        <v>101</v>
      </c>
      <c r="H22" s="324">
        <f>'Std-Berechnung KiBiz '!C12-Finanzberechnung!C28</f>
        <v>0</v>
      </c>
      <c r="I22" s="325">
        <f t="shared" ref="I22:I24" si="1">H22*J22</f>
        <v>0</v>
      </c>
      <c r="J22" s="325">
        <v>13474.78</v>
      </c>
    </row>
    <row r="23" spans="1:10" x14ac:dyDescent="0.2">
      <c r="A23" s="177"/>
      <c r="B23" s="176" t="s">
        <v>90</v>
      </c>
      <c r="C23" s="296">
        <v>0</v>
      </c>
      <c r="D23" s="264">
        <f>C23*B3</f>
        <v>0</v>
      </c>
      <c r="E23" s="285"/>
      <c r="G23" s="323" t="s">
        <v>102</v>
      </c>
      <c r="H23" s="324">
        <f>'Std-Berechnung KiBiz '!C13-Finanzberechnung!C29</f>
        <v>0</v>
      </c>
      <c r="I23" s="325">
        <f t="shared" si="1"/>
        <v>0</v>
      </c>
      <c r="J23" s="325">
        <v>18233.84</v>
      </c>
    </row>
    <row r="24" spans="1:10" ht="13.5" thickBot="1" x14ac:dyDescent="0.25">
      <c r="A24" s="178"/>
      <c r="B24" s="179" t="s">
        <v>91</v>
      </c>
      <c r="C24" s="298">
        <v>0</v>
      </c>
      <c r="D24" s="265">
        <f>C24*B4</f>
        <v>0</v>
      </c>
      <c r="E24" s="285"/>
      <c r="G24" s="323" t="s">
        <v>103</v>
      </c>
      <c r="H24" s="324">
        <f>'Std-Berechnung KiBiz '!C14-Finanzberechnung!C30</f>
        <v>0</v>
      </c>
      <c r="I24" s="325">
        <f t="shared" si="1"/>
        <v>0</v>
      </c>
      <c r="J24" s="325">
        <v>23387.32</v>
      </c>
    </row>
    <row r="25" spans="1:10" x14ac:dyDescent="0.2">
      <c r="A25" s="177" t="s">
        <v>49</v>
      </c>
      <c r="B25" s="176" t="s">
        <v>82</v>
      </c>
      <c r="C25" s="299">
        <v>0</v>
      </c>
      <c r="D25" s="263">
        <f t="shared" ref="D25:D33" si="2">C25*B2</f>
        <v>0</v>
      </c>
      <c r="E25" s="285"/>
      <c r="G25" s="314"/>
      <c r="H25" s="321"/>
      <c r="I25" s="326"/>
      <c r="J25" s="326"/>
    </row>
    <row r="26" spans="1:10" x14ac:dyDescent="0.2">
      <c r="A26" s="180"/>
      <c r="B26" s="176" t="s">
        <v>90</v>
      </c>
      <c r="C26" s="300">
        <v>0</v>
      </c>
      <c r="D26" s="264">
        <f t="shared" si="2"/>
        <v>0</v>
      </c>
      <c r="E26" s="285"/>
      <c r="G26" s="314" t="s">
        <v>105</v>
      </c>
      <c r="H26" s="321"/>
      <c r="I26" s="326" t="s">
        <v>13</v>
      </c>
      <c r="J26" s="326" t="s">
        <v>100</v>
      </c>
    </row>
    <row r="27" spans="1:10" ht="13.5" thickBot="1" x14ac:dyDescent="0.25">
      <c r="A27" s="181"/>
      <c r="B27" s="176" t="s">
        <v>91</v>
      </c>
      <c r="C27" s="301">
        <v>0</v>
      </c>
      <c r="D27" s="265">
        <f t="shared" si="2"/>
        <v>0</v>
      </c>
      <c r="E27" s="285"/>
      <c r="G27" s="327" t="s">
        <v>101</v>
      </c>
      <c r="H27" s="328">
        <f>'Std-Berechnung KiBiz '!C15-Finanzberechnung!C31</f>
        <v>0</v>
      </c>
      <c r="I27" s="329">
        <f t="shared" ref="I27:I29" si="3">H27*J27</f>
        <v>0</v>
      </c>
      <c r="J27" s="329">
        <v>4983.3500000000004</v>
      </c>
    </row>
    <row r="28" spans="1:10" ht="12.75" customHeight="1" x14ac:dyDescent="0.2">
      <c r="A28" s="187" t="s">
        <v>37</v>
      </c>
      <c r="B28" s="188" t="s">
        <v>54</v>
      </c>
      <c r="C28" s="299">
        <v>0</v>
      </c>
      <c r="D28" s="266">
        <f t="shared" si="2"/>
        <v>0</v>
      </c>
      <c r="E28" s="285"/>
      <c r="G28" s="327" t="s">
        <v>102</v>
      </c>
      <c r="H28" s="328">
        <f>'Std-Berechnung KiBiz '!C16-Finanzberechnung!C32</f>
        <v>0</v>
      </c>
      <c r="I28" s="329">
        <f t="shared" si="3"/>
        <v>0</v>
      </c>
      <c r="J28" s="329">
        <v>6705.92</v>
      </c>
    </row>
    <row r="29" spans="1:10" ht="12.75" customHeight="1" x14ac:dyDescent="0.2">
      <c r="A29" s="187"/>
      <c r="B29" s="189" t="s">
        <v>55</v>
      </c>
      <c r="C29" s="299">
        <v>0</v>
      </c>
      <c r="D29" s="266">
        <f t="shared" si="2"/>
        <v>0</v>
      </c>
      <c r="E29" s="285"/>
      <c r="G29" s="330" t="s">
        <v>103</v>
      </c>
      <c r="H29" s="328">
        <f>'Std-Berechnung KiBiz '!C17-Finanzberechnung!C33</f>
        <v>0</v>
      </c>
      <c r="I29" s="331">
        <f t="shared" si="3"/>
        <v>0</v>
      </c>
      <c r="J29" s="331">
        <v>9744.92</v>
      </c>
    </row>
    <row r="30" spans="1:10" ht="13.5" thickBot="1" x14ac:dyDescent="0.25">
      <c r="A30" s="190"/>
      <c r="B30" s="191" t="s">
        <v>36</v>
      </c>
      <c r="C30" s="298">
        <v>0</v>
      </c>
      <c r="D30" s="267">
        <f t="shared" si="2"/>
        <v>0</v>
      </c>
      <c r="E30" s="285"/>
      <c r="G30" s="332" t="s">
        <v>115</v>
      </c>
      <c r="H30" s="333">
        <f>C30</f>
        <v>0</v>
      </c>
      <c r="I30" s="334">
        <f>H30*J30</f>
        <v>0</v>
      </c>
      <c r="J30" s="335">
        <v>25237.93</v>
      </c>
    </row>
    <row r="31" spans="1:10" ht="12.75" customHeight="1" x14ac:dyDescent="0.2">
      <c r="A31" s="192" t="s">
        <v>37</v>
      </c>
      <c r="B31" s="193" t="s">
        <v>40</v>
      </c>
      <c r="C31" s="297">
        <v>0</v>
      </c>
      <c r="D31" s="268">
        <f t="shared" si="2"/>
        <v>0</v>
      </c>
      <c r="E31" s="302"/>
      <c r="G31" s="332" t="s">
        <v>106</v>
      </c>
      <c r="H31" s="333">
        <f>C22+C23+C24+C28+C29</f>
        <v>0</v>
      </c>
      <c r="I31" s="334">
        <f>H31*J31</f>
        <v>0</v>
      </c>
      <c r="J31" s="335">
        <v>23382.7</v>
      </c>
    </row>
    <row r="32" spans="1:10" ht="12.75" customHeight="1" x14ac:dyDescent="0.2">
      <c r="A32" s="194"/>
      <c r="B32" s="195" t="s">
        <v>39</v>
      </c>
      <c r="C32" s="300">
        <v>0</v>
      </c>
      <c r="D32" s="269">
        <f t="shared" si="2"/>
        <v>0</v>
      </c>
      <c r="E32" s="285"/>
      <c r="G32" s="332" t="s">
        <v>107</v>
      </c>
      <c r="H32" s="333">
        <f>C16+C17+C18+C31+C32+C33</f>
        <v>0</v>
      </c>
      <c r="I32" s="334">
        <f>H32*J32</f>
        <v>0</v>
      </c>
      <c r="J32" s="335">
        <v>21856.29</v>
      </c>
    </row>
    <row r="33" spans="1:10" ht="13.5" customHeight="1" thickBot="1" x14ac:dyDescent="0.25">
      <c r="A33" s="196"/>
      <c r="B33" s="197" t="s">
        <v>38</v>
      </c>
      <c r="C33" s="300">
        <v>0</v>
      </c>
      <c r="D33" s="270">
        <f t="shared" si="2"/>
        <v>0</v>
      </c>
      <c r="E33" s="285"/>
      <c r="G33" s="336" t="s">
        <v>47</v>
      </c>
      <c r="H33" s="337">
        <f>SUM(H17:H32)</f>
        <v>0</v>
      </c>
      <c r="I33" s="338">
        <f>SUM(I17:I32)</f>
        <v>0</v>
      </c>
      <c r="J33" s="339"/>
    </row>
    <row r="34" spans="1:10" ht="12.75" customHeight="1" x14ac:dyDescent="0.2">
      <c r="A34" s="194" t="s">
        <v>49</v>
      </c>
      <c r="B34" s="195" t="s">
        <v>40</v>
      </c>
      <c r="C34" s="300">
        <v>0</v>
      </c>
      <c r="D34" s="269">
        <f>C34*B8</f>
        <v>0</v>
      </c>
      <c r="E34" s="285"/>
      <c r="G34" s="340" t="s">
        <v>111</v>
      </c>
      <c r="H34" s="341" t="s">
        <v>99</v>
      </c>
      <c r="I34" s="341" t="s">
        <v>13</v>
      </c>
      <c r="J34" s="51"/>
    </row>
    <row r="35" spans="1:10" ht="13.5" customHeight="1" x14ac:dyDescent="0.2">
      <c r="A35" s="198"/>
      <c r="B35" s="195" t="s">
        <v>39</v>
      </c>
      <c r="C35" s="300">
        <v>0</v>
      </c>
      <c r="D35" s="269">
        <f>C35*B9</f>
        <v>0</v>
      </c>
      <c r="E35" s="285"/>
      <c r="G35" s="478" t="s">
        <v>135</v>
      </c>
      <c r="H35" s="475">
        <f>'Std-Berechnung BTHG'!B6</f>
        <v>0</v>
      </c>
      <c r="I35" s="477" t="b">
        <f>IF('Std-Berechnung BTHG'!B6=1,'Std-Berechnung BTHG'!E13,IF('Std-Berechnung BTHG'!B6=2,'Std-Berechnung BTHG'!E14,IF('Std-Berechnung BTHG'!B6=3,'Std-Berechnung BTHG'!E15,IF('Std-Berechnung BTHG'!B6=4,'Std-Berechnung BTHG'!E16,IF('Std-Berechnung BTHG'!B6=5,'Std-Berechnung BTHG'!E17,IF('Std-Berechnung BTHG'!B6=6,'Std-Berechnung BTHG'!E18,IF('Std-Berechnung BTHG'!B6=7,'Std-Berechnung BTHG'!E19,IF('Std-Berechnung BTHG'!B6=8,'Std-Berechnung BTHG'!E20,IF('Std-Berechnung BTHG'!B6=9,'Std-Berechnung BTHG'!E21,IF('Std-Berechnung BTHG'!B6=10,'Std-Berechnung BTHG'!E22,IF('Std-Berechnung BTHG'!B6=11,'Std-Berechnung BTHG'!E23,IF('Std-Berechnung BTHG'!B6=12,'Std-Berechnung BTHG'!E24,IF('Std-Berechnung BTHG'!B6=13,'Std-Berechnung BTHG'!E25,IF('Std-Berechnung BTHG'!B6=14,'Std-Berechnung BTHG'!E26,IF('Std-Berechnung BTHG'!B6=15,'Std-Berechnung BTHG'!E27,IF('Std-Berechnung BTHG'!B6=16,'Std-Berechnung BTHG'!E28,IF('Std-Berechnung BTHG'!B6=17,'Std-Berechnung BTHG'!E29,IF('Std-Berechnung BTHG'!B6=18,'Std-Berechnung BTHG'!E30,IF('Std-Berechnung BTHG'!B6=19,'Std-Berechnung BTHG'!E31,IF('Std-Berechnung BTHG'!B6=20,'Std-Berechnung BTHG'!E32))))))))))))))))))))</f>
        <v>0</v>
      </c>
      <c r="J35" s="51"/>
    </row>
    <row r="36" spans="1:10" ht="13.5" thickBot="1" x14ac:dyDescent="0.25">
      <c r="A36" s="199"/>
      <c r="B36" s="200" t="s">
        <v>38</v>
      </c>
      <c r="C36" s="301">
        <v>0</v>
      </c>
      <c r="D36" s="271">
        <f>C36*B10</f>
        <v>0</v>
      </c>
      <c r="E36" s="285"/>
      <c r="G36" s="492"/>
      <c r="H36" s="476"/>
      <c r="I36" s="476"/>
      <c r="J36" s="51"/>
    </row>
    <row r="37" spans="1:10" x14ac:dyDescent="0.2">
      <c r="A37" s="105" t="s">
        <v>165</v>
      </c>
      <c r="B37" s="185"/>
      <c r="C37" s="207">
        <f>C16+C17+C18+C22+C23+C24+C28+C29+C30+C31+C32+C33</f>
        <v>0</v>
      </c>
      <c r="D37" s="186">
        <f>SUM(D16:D36)</f>
        <v>0</v>
      </c>
      <c r="G37" s="492"/>
      <c r="H37" s="476"/>
      <c r="I37" s="476"/>
      <c r="J37" s="51"/>
    </row>
    <row r="38" spans="1:10" x14ac:dyDescent="0.2">
      <c r="A38" s="166"/>
      <c r="B38" s="104"/>
      <c r="C38" s="104"/>
      <c r="D38" s="201"/>
      <c r="G38" s="342" t="s">
        <v>111</v>
      </c>
      <c r="H38" s="341" t="s">
        <v>99</v>
      </c>
      <c r="I38" s="341" t="s">
        <v>13</v>
      </c>
      <c r="J38" s="51"/>
    </row>
    <row r="39" spans="1:10" x14ac:dyDescent="0.2">
      <c r="A39" s="105" t="s">
        <v>35</v>
      </c>
      <c r="B39" s="104"/>
      <c r="C39" s="104"/>
      <c r="D39" s="202">
        <f>SUM(C16:C18)*D11+SUM(C22:C24)*D12+SUM(C31:C33)*D11+SUM(C28:C29)*D12+SUM(C30*D13)</f>
        <v>0</v>
      </c>
      <c r="G39" s="478" t="s">
        <v>136</v>
      </c>
      <c r="H39" s="475">
        <f>'Std-Berechnung BTHG'!H6</f>
        <v>0</v>
      </c>
      <c r="I39" s="477" t="b">
        <f>IF('Std-Berechnung BTHG'!H6=1,'Std-Berechnung BTHG'!K13,IF('Std-Berechnung BTHG'!H6=2,'Std-Berechnung BTHG'!K14,IF('Std-Berechnung BTHG'!H6=3,'Std-Berechnung BTHG'!K15,IF('Std-Berechnung BTHG'!H6=4,'Std-Berechnung BTHG'!K16,IF('Std-Berechnung BTHG'!H6=5,'Std-Berechnung BTHG'!K17,IF('Std-Berechnung BTHG'!H6=6,'Std-Berechnung BTHG'!K18,IF('Std-Berechnung BTHG'!H6=7,'Std-Berechnung BTHG'!K19,IF('Std-Berechnung BTHG'!H6=8,'Std-Berechnung BTHG'!K20,IF('Std-Berechnung BTHG'!H6=9,'Std-Berechnung BTHG'!K21,IF('Std-Berechnung BTHG'!H6=10,'Std-Berechnung BTHG'!K22,IF('Std-Berechnung BTHG'!H6=11,'Std-Berechnung BTHG'!K23,IF('Std-Berechnung BTHG'!H6=12,'Std-Berechnung BTHG'!K24,IF('Std-Berechnung BTHG'!H6=13,'Std-Berechnung BTHG'!K25,IF('Std-Berechnung BTHG'!H6=14,'Std-Berechnung BTHG'!K26,IF('Std-Berechnung BTHG'!H6=15,'Std-Berechnung BTHG'!K27,IF('Std-Berechnung BTHG'!H6=16,'Std-Berechnung BTHG'!K28,IF('Std-Berechnung BTHG'!H6=17,'Std-Berechnung BTHG'!K29,IF('Std-Berechnung BTHG'!H6=18,'Std-Berechnung BTHG'!K30,IF('Std-Berechnung BTHG'!H6=19,'Std-Berechnung BTHG'!K31,IF('Std-Berechnung BTHG'!H6=20,'Std-Berechnung BTHG'!K32))))))))))))))))))))</f>
        <v>0</v>
      </c>
      <c r="J39" s="51"/>
    </row>
    <row r="40" spans="1:10" ht="15.75" x14ac:dyDescent="0.25">
      <c r="A40" s="105"/>
      <c r="B40" s="104"/>
      <c r="C40" s="104"/>
      <c r="D40" s="203"/>
      <c r="G40" s="479"/>
      <c r="H40" s="476"/>
      <c r="I40" s="476"/>
      <c r="J40" s="343"/>
    </row>
    <row r="41" spans="1:10" x14ac:dyDescent="0.2">
      <c r="A41" s="99"/>
      <c r="B41" s="98"/>
      <c r="C41" s="98"/>
      <c r="D41" s="204"/>
      <c r="G41" s="479"/>
      <c r="H41" s="476"/>
      <c r="I41" s="476"/>
      <c r="J41" s="51"/>
    </row>
    <row r="42" spans="1:10" x14ac:dyDescent="0.2">
      <c r="A42" s="103" t="s">
        <v>160</v>
      </c>
      <c r="B42" s="102"/>
      <c r="C42" s="102"/>
      <c r="D42" s="205">
        <f>D39-(D37)</f>
        <v>0</v>
      </c>
      <c r="G42" s="344"/>
      <c r="H42" s="344"/>
      <c r="I42" s="344"/>
      <c r="J42" s="344"/>
    </row>
    <row r="43" spans="1:10" ht="13.5" thickBot="1" x14ac:dyDescent="0.25">
      <c r="A43" s="101" t="s">
        <v>161</v>
      </c>
      <c r="B43" s="100"/>
      <c r="C43" s="100"/>
      <c r="D43" s="206" t="e">
        <f>D42/C37</f>
        <v>#DIV/0!</v>
      </c>
      <c r="G43" s="88" t="s">
        <v>154</v>
      </c>
      <c r="H43" s="51"/>
      <c r="I43" s="345">
        <f>I33+I35+I39</f>
        <v>0</v>
      </c>
      <c r="J43" s="51"/>
    </row>
    <row r="44" spans="1:10" x14ac:dyDescent="0.2">
      <c r="A44" s="97"/>
      <c r="B44" s="97"/>
      <c r="C44" s="97"/>
      <c r="D44" s="97"/>
    </row>
    <row r="50" spans="1:4" x14ac:dyDescent="0.2">
      <c r="D50" s="285"/>
    </row>
    <row r="51" spans="1:4" x14ac:dyDescent="0.2">
      <c r="D51" s="285"/>
    </row>
    <row r="60" spans="1:4" x14ac:dyDescent="0.2">
      <c r="A60" s="96"/>
    </row>
  </sheetData>
  <sheetProtection algorithmName="SHA-512" hashValue="86bpCmJBCJqfWnSw5kbYvt159KW+l+Ffk94QiXI1NRoCem//k6Si81PxJArgN/W9ylBbTXd9WrkLMsdczYklUw==" saltValue="J/5KZBqc507ht0WrBE0Fxw==" spinCount="100000" sheet="1" objects="1" scenarios="1" formatColumns="0" selectLockedCells="1"/>
  <protectedRanges>
    <protectedRange sqref="C16:C36" name="Bereich1"/>
  </protectedRanges>
  <mergeCells count="8">
    <mergeCell ref="H39:H41"/>
    <mergeCell ref="I39:I41"/>
    <mergeCell ref="G39:G41"/>
    <mergeCell ref="C2:F9"/>
    <mergeCell ref="G15:J15"/>
    <mergeCell ref="G35:G37"/>
    <mergeCell ref="H35:H37"/>
    <mergeCell ref="I35:I37"/>
  </mergeCells>
  <pageMargins left="0.78740157499999996" right="0.78740157499999996" top="0.88" bottom="0.69" header="0.47" footer="0.16"/>
  <pageSetup paperSize="9" orientation="portrait" r:id="rId1"/>
  <headerFooter alignWithMargins="0"/>
  <rowBreaks count="1" manualBreakCount="1">
    <brk id="5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VIS_AktenplanKatalog xmlns="8df8f887-0648-4a62-951e-0b45549ce30f">Projekt-APL</VIS_AktenplanKatalog>
    <VIS_Ablage xmlns="8df8f887-0648-4a62-951e-0b45549ce30f">EBK__Portale</VIS_Ablage>
    <VIS_ErstelltVon xmlns="8df8f887-0648-4a62-951e-0b45549ce30f">Mirelle.Zohar</VIS_ErstelltVon>
    <VIS_Federfuehrung xmlns="8df8f887-0648-4a62-951e-0b45549ce30f">Zohar, Mirelle</VIS_Federfuehrung>
    <VIS_GueltigAb xmlns="8df8f887-0648-4a62-951e-0b45549ce30f">2016-03-20T23:00:00+00:00</VIS_GueltigAb>
    <VIS_Aussondstatus xmlns="8df8f887-0648-4a62-951e-0b45549ce30f">aktiver Bestand</VIS_Aussondstatus>
    <Registrier_Nr xmlns="8df8f887-0648-4a62-951e-0b45549ce30f">1313/2020</Registrier_Nr>
    <VIS_GeaendertVon xmlns="8df8f887-0648-4a62-951e-0b45549ce30f">Mirelle.Zohar</VIS_GeaendertVon>
    <VIS_Medium xmlns="8df8f887-0648-4a62-951e-0b45549ce30f">Elektronisch</VIS_Medium>
    <VIS_GeaendertAm xmlns="8df8f887-0648-4a62-951e-0b45549ce30f">2020-05-04T22:00:00+00:00</VIS_GeaendertAm>
    <VIS_ErstelltAm xmlns="8df8f887-0648-4a62-951e-0b45549ce30f">2020-05-04T22:00:00+00:00</VIS_ErstelltAm>
    <VIS_Nummernkreis xmlns="8df8f887-0648-4a62-951e-0b45549ce30f">Allgemein</VIS_Nummernkreis>
    <VIS_unserZeichen xmlns="8df8f887-0648-4a62-951e-0b45549ce30f">D10851/2020</VIS_unserZeichen>
    <_dlc_DocId xmlns="193a623d-c9ba-43e0-beab-4d6ed6419c0c">JD456Q3S7W27-1083564291-35051</_dlc_DocId>
    <_dlc_DocIdUrl xmlns="193a623d-c9ba-43e0-beab-4d6ed6419c0c">
      <Url>http://gvb-portal/_layouts/15/DocIdRedir.aspx?ID=JD456Q3S7W27-1083564291-35051</Url>
      <Description>JD456Q3S7W27-1083564291-35051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D9E2C2A126D1845A7545C1DC68E25BF" ma:contentTypeVersion="13" ma:contentTypeDescription="Ein neues Dokument erstellen." ma:contentTypeScope="" ma:versionID="dabb08cdcba63940adf681e547cf2170">
  <xsd:schema xmlns:xsd="http://www.w3.org/2001/XMLSchema" xmlns:xs="http://www.w3.org/2001/XMLSchema" xmlns:p="http://schemas.microsoft.com/office/2006/metadata/properties" xmlns:ns2="193a623d-c9ba-43e0-beab-4d6ed6419c0c" xmlns:ns3="8df8f887-0648-4a62-951e-0b45549ce30f" targetNamespace="http://schemas.microsoft.com/office/2006/metadata/properties" ma:root="true" ma:fieldsID="65f52e126791502331b858f31fc1e377" ns2:_="" ns3:_="">
    <xsd:import namespace="193a623d-c9ba-43e0-beab-4d6ed6419c0c"/>
    <xsd:import namespace="8df8f887-0648-4a62-951e-0b45549ce30f"/>
    <xsd:element name="properties">
      <xsd:complexType>
        <xsd:sequence>
          <xsd:element name="documentManagement">
            <xsd:complexType>
              <xsd:all>
                <xsd:element ref="ns2:_dlc_DocId" minOccurs="0"/>
                <xsd:element ref="ns2:_dlc_DocIdUrl" minOccurs="0"/>
                <xsd:element ref="ns2:_dlc_DocIdPersistId" minOccurs="0"/>
                <xsd:element ref="ns3:VIS_ErstelltVon" minOccurs="0"/>
                <xsd:element ref="ns3:VIS_GeaendertVon" minOccurs="0"/>
                <xsd:element ref="ns3:VIS_Federfuehrung" minOccurs="0"/>
                <xsd:element ref="ns3:VIS_Medium" minOccurs="0"/>
                <xsd:element ref="ns3:VIS_Nummernkreis" minOccurs="0"/>
                <xsd:element ref="ns3:VIS_Aussondstatus" minOccurs="0"/>
                <xsd:element ref="ns3:Registrier_Nr" minOccurs="0"/>
                <xsd:element ref="ns3:VIS_unserZeichen" minOccurs="0"/>
                <xsd:element ref="ns3:VIS_AktenplanKatalog" minOccurs="0"/>
                <xsd:element ref="ns3:VIS_Ablage" minOccurs="0"/>
                <xsd:element ref="ns3:VIS_ErstelltAm" minOccurs="0"/>
                <xsd:element ref="ns3:VIS_GeaendertAm" minOccurs="0"/>
                <xsd:element ref="ns3:VIS_Gueltig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a623d-c9ba-43e0-beab-4d6ed6419c0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f8f887-0648-4a62-951e-0b45549ce30f" elementFormDefault="qualified">
    <xsd:import namespace="http://schemas.microsoft.com/office/2006/documentManagement/types"/>
    <xsd:import namespace="http://schemas.microsoft.com/office/infopath/2007/PartnerControls"/>
    <xsd:element name="VIS_ErstelltVon" ma:index="11" nillable="true" ma:displayName="ErstelltVon" ma:internalName="VIS_ErstelltVon">
      <xsd:simpleType>
        <xsd:restriction base="dms:Text"/>
      </xsd:simpleType>
    </xsd:element>
    <xsd:element name="VIS_GeaendertVon" ma:index="12" nillable="true" ma:displayName="GeändertVon" ma:internalName="VIS_GeaendertVon">
      <xsd:simpleType>
        <xsd:restriction base="dms:Text"/>
      </xsd:simpleType>
    </xsd:element>
    <xsd:element name="VIS_Federfuehrung" ma:index="13" nillable="true" ma:displayName="Federführung" ma:internalName="VIS_Federfuehrung">
      <xsd:simpleType>
        <xsd:restriction base="dms:Text"/>
      </xsd:simpleType>
    </xsd:element>
    <xsd:element name="VIS_Medium" ma:index="14" nillable="true" ma:displayName="Medium" ma:internalName="VIS_Medium">
      <xsd:simpleType>
        <xsd:restriction base="dms:Text"/>
      </xsd:simpleType>
    </xsd:element>
    <xsd:element name="VIS_Nummernkreis" ma:index="15" nillable="true" ma:displayName="Nummernkreis" ma:internalName="VIS_Nummernkreis">
      <xsd:simpleType>
        <xsd:restriction base="dms:Text"/>
      </xsd:simpleType>
    </xsd:element>
    <xsd:element name="VIS_Aussondstatus" ma:index="16" nillable="true" ma:displayName="Aussondstatus" ma:internalName="VIS_Aussondstatus">
      <xsd:simpleType>
        <xsd:restriction base="dms:Text"/>
      </xsd:simpleType>
    </xsd:element>
    <xsd:element name="Registrier_Nr" ma:index="17" nillable="true" ma:displayName="Registrier-Nr" ma:internalName="Registrier_Nr">
      <xsd:simpleType>
        <xsd:restriction base="dms:Text"/>
      </xsd:simpleType>
    </xsd:element>
    <xsd:element name="VIS_unserZeichen" ma:index="18" nillable="true" ma:displayName="unserZeichen" ma:internalName="VIS_unserZeichen">
      <xsd:simpleType>
        <xsd:restriction base="dms:Text"/>
      </xsd:simpleType>
    </xsd:element>
    <xsd:element name="VIS_AktenplanKatalog" ma:index="19" nillable="true" ma:displayName="AktenplanKatalog" ma:internalName="VIS_AktenplanKatalog">
      <xsd:simpleType>
        <xsd:restriction base="dms:Text"/>
      </xsd:simpleType>
    </xsd:element>
    <xsd:element name="VIS_Ablage" ma:index="20" nillable="true" ma:displayName="Ablage" ma:internalName="VIS_Ablage">
      <xsd:simpleType>
        <xsd:restriction base="dms:Text"/>
      </xsd:simpleType>
    </xsd:element>
    <xsd:element name="VIS_ErstelltAm" ma:index="21" nillable="true" ma:displayName="ErstelltAm" ma:internalName="VIS_ErstelltAm">
      <xsd:simpleType>
        <xsd:restriction base="dms:DateTime"/>
      </xsd:simpleType>
    </xsd:element>
    <xsd:element name="VIS_GeaendertAm" ma:index="22" nillable="true" ma:displayName="GeändertAm" ma:internalName="VIS_GeaendertAm">
      <xsd:simpleType>
        <xsd:restriction base="dms:DateTime"/>
      </xsd:simpleType>
    </xsd:element>
    <xsd:element name="VIS_GueltigAb" ma:index="23" nillable="true" ma:displayName="GültigAb" ma:internalName="VIS_GueltigAb">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48E6D47-7411-44DE-ADB6-75D8DBD7F3A6}">
  <ds:schemaRefs>
    <ds:schemaRef ds:uri="http://schemas.microsoft.com/sharepoint/v3/contenttype/forms"/>
  </ds:schemaRefs>
</ds:datastoreItem>
</file>

<file path=customXml/itemProps2.xml><?xml version="1.0" encoding="utf-8"?>
<ds:datastoreItem xmlns:ds="http://schemas.openxmlformats.org/officeDocument/2006/customXml" ds:itemID="{7F389CB8-606D-44BF-89C7-82C8C3B66CA5}">
  <ds:schemaRefs>
    <ds:schemaRef ds:uri="193a623d-c9ba-43e0-beab-4d6ed6419c0c"/>
    <ds:schemaRef ds:uri="http://purl.org/dc/terms/"/>
    <ds:schemaRef ds:uri="http://schemas.microsoft.com/office/2006/documentManagement/types"/>
    <ds:schemaRef ds:uri="http://purl.org/dc/elements/1.1/"/>
    <ds:schemaRef ds:uri="http://schemas.openxmlformats.org/package/2006/metadata/core-properties"/>
    <ds:schemaRef ds:uri="8df8f887-0648-4a62-951e-0b45549ce30f"/>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4F8C53F-1E28-4454-BD0D-1310ED55F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a623d-c9ba-43e0-beab-4d6ed6419c0c"/>
    <ds:schemaRef ds:uri="8df8f887-0648-4a62-951e-0b45549ce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9E4116-AAFB-43CF-8393-8FBD8666B4B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Hinweise</vt:lpstr>
      <vt:lpstr>Std-Berechnung KiBiz </vt:lpstr>
      <vt:lpstr>Std-Berechnung BTHG</vt:lpstr>
      <vt:lpstr>Gesamtstunden</vt:lpstr>
      <vt:lpstr>Finanzberechnung</vt:lpstr>
      <vt:lpstr>'Std-Berechnung KiBiz '!Druckbereich</vt:lpstr>
    </vt:vector>
  </TitlesOfParts>
  <Company>Landschaftsverband Rheinland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Erweiterter KiBiZ Rechner KGJ 2020/2021</dc:title>
  <dc:creator>Labuschewski;Gesing</dc:creator>
  <cp:lastModifiedBy>Zohar, Mirelle - 112 HA SB Referat Kita </cp:lastModifiedBy>
  <cp:lastPrinted>2020-07-17T10:51:23Z</cp:lastPrinted>
  <dcterms:created xsi:type="dcterms:W3CDTF">2008-07-15T08:26:23Z</dcterms:created>
  <dcterms:modified xsi:type="dcterms:W3CDTF">2020-07-30T10:29:20Z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0x0101005D9E2C2A126D1845A7545C1DC68E25BF</vt:lpwstr>
  </property>
  <property fmtid="{D5CDD505-2E9C-101B-9397-08002B2CF9AE}" pid="3" name="_dlc_DocIdItemGuid">
    <vt:lpwstr>d04ab3e8-b83c-4a22-a2b9-e6585ca3d0f2</vt:lpwstr>
  </property>
  <property fmtid="{D5CDD505-2E9C-101B-9397-08002B2CF9AE}" pid="4" name="_dlc_DocId">
    <vt:lpwstr>CD6MWHAAUZ5T-157-65</vt:lpwstr>
  </property>
  <property fmtid="{D5CDD505-2E9C-101B-9397-08002B2CF9AE}" pid="5" name="_dlc_DocIdUrl">
    <vt:lpwstr>http://egv-portal/Information/EGV-Mitteilungen/_layouts/DocIdRedir.aspx?ID=CD6MWHAAUZ5T-157-65, CD6MWHAAUZ5T-157-65</vt:lpwstr>
  </property>
  <property fmtid="{D5CDD505-2E9C-101B-9397-08002B2CF9AE}" pid="6" name="Order">
    <vt:r8>1943600</vt:r8>
  </property>
</Properties>
</file>